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OFICINA\APOTEMA\INFORME CONCILIACION DE OBJECIONES\PROYECTOS CON AJUSTES DE AUDIENCIA\"/>
    </mc:Choice>
  </mc:AlternateContent>
  <xr:revisionPtr revIDLastSave="0" documentId="13_ncr:1_{9AAEB25D-B070-4A2E-99BE-4C0C9F4515F2}" xr6:coauthVersionLast="47" xr6:coauthVersionMax="47" xr10:uidLastSave="{00000000-0000-0000-0000-000000000000}"/>
  <bookViews>
    <workbookView xWindow="-120" yWindow="-120" windowWidth="29040" windowHeight="15720" firstSheet="1" activeTab="1" xr2:uid="{E8383590-71FE-A94E-B857-26B3435F345A}"/>
  </bookViews>
  <sheets>
    <sheet name="10 JUNIO 2024" sheetId="1" state="hidden" r:id="rId1"/>
    <sheet name="CAL Y GRA" sheetId="2" r:id="rId2"/>
    <sheet name="VOTOS def" sheetId="13" r:id="rId3"/>
    <sheet name="IPC_2024" sheetId="14" state="hidden" r:id="rId4"/>
    <sheet name="IPC" sheetId="9" state="hidden" r:id="rId5"/>
  </sheets>
  <definedNames>
    <definedName name="_xlnm._FilterDatabase" localSheetId="1" hidden="1">#REF!</definedName>
    <definedName name="_xlnm._FilterDatabase" localSheetId="2"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6" i="13" l="1"/>
  <c r="R7" i="13"/>
  <c r="R8" i="13"/>
  <c r="R9" i="13"/>
  <c r="R11" i="13"/>
  <c r="R12" i="13"/>
  <c r="R13" i="13"/>
  <c r="R14" i="13"/>
  <c r="R15" i="13"/>
  <c r="R16" i="13"/>
  <c r="R18" i="13"/>
  <c r="R19" i="13"/>
  <c r="R20" i="13"/>
  <c r="R21" i="13"/>
  <c r="R22" i="13"/>
  <c r="R23" i="13"/>
  <c r="R25" i="13"/>
  <c r="R26" i="13"/>
  <c r="R27" i="13"/>
  <c r="R28" i="13"/>
  <c r="R29" i="13"/>
  <c r="R30" i="13"/>
  <c r="R31" i="13"/>
  <c r="R33" i="13"/>
  <c r="R34" i="13"/>
  <c r="R35" i="13"/>
  <c r="R36" i="13"/>
  <c r="R37" i="13"/>
  <c r="R38" i="13"/>
  <c r="R40" i="13"/>
  <c r="R41" i="13"/>
  <c r="R42" i="13"/>
  <c r="R43" i="13"/>
  <c r="R44" i="13"/>
  <c r="R46" i="13"/>
  <c r="R47" i="13"/>
  <c r="R48" i="13"/>
  <c r="R49" i="13"/>
  <c r="R50" i="13"/>
  <c r="R51" i="13"/>
  <c r="R52" i="13"/>
  <c r="R53" i="13"/>
  <c r="R54" i="13"/>
  <c r="R56" i="13"/>
  <c r="R57" i="13"/>
  <c r="R58" i="13"/>
  <c r="R59" i="13"/>
  <c r="R61" i="13"/>
  <c r="R62" i="13"/>
  <c r="R63" i="13"/>
  <c r="R65" i="13"/>
  <c r="R67" i="13"/>
  <c r="R68" i="13"/>
  <c r="R69" i="13"/>
  <c r="R70" i="13"/>
  <c r="R72" i="13"/>
  <c r="R73" i="13"/>
  <c r="R74" i="13"/>
  <c r="R75" i="13"/>
  <c r="R76" i="13"/>
  <c r="R77" i="13"/>
  <c r="R79" i="13"/>
  <c r="R80" i="13"/>
  <c r="R81" i="13"/>
  <c r="R82" i="13"/>
  <c r="R83" i="13"/>
  <c r="R85" i="13"/>
  <c r="R86" i="13"/>
  <c r="R87" i="13"/>
  <c r="R88" i="13"/>
  <c r="R89" i="13"/>
  <c r="R90" i="13"/>
  <c r="R92" i="13"/>
  <c r="R93" i="13"/>
  <c r="R94" i="13"/>
  <c r="R95" i="13"/>
  <c r="R96" i="13"/>
  <c r="R97" i="13"/>
  <c r="R99" i="13"/>
  <c r="R100" i="13"/>
  <c r="R101" i="13"/>
  <c r="R102" i="13"/>
  <c r="R103" i="13"/>
  <c r="R104" i="13"/>
  <c r="R106" i="13"/>
  <c r="R107" i="13"/>
  <c r="R108" i="13"/>
  <c r="R109" i="13"/>
  <c r="R110" i="13"/>
  <c r="R111" i="13"/>
  <c r="R113" i="13"/>
  <c r="R114" i="13"/>
  <c r="R115" i="13"/>
  <c r="R116" i="13"/>
  <c r="R117" i="13"/>
  <c r="R118" i="13"/>
  <c r="R120" i="13"/>
  <c r="R121" i="13"/>
  <c r="R122" i="13"/>
  <c r="R123" i="13"/>
  <c r="R124" i="13"/>
  <c r="R126" i="13"/>
  <c r="R127" i="13"/>
  <c r="R128" i="13"/>
  <c r="R129" i="13"/>
  <c r="R130" i="13"/>
  <c r="R131" i="13"/>
  <c r="R132" i="13"/>
  <c r="R134" i="13"/>
  <c r="R135" i="13"/>
  <c r="R136" i="13"/>
  <c r="R137" i="13"/>
  <c r="R138" i="13"/>
  <c r="R139" i="13"/>
  <c r="R141" i="13"/>
  <c r="R142" i="13"/>
  <c r="R143" i="13"/>
  <c r="R144" i="13"/>
  <c r="R145" i="13"/>
  <c r="R146" i="13"/>
  <c r="R148" i="13"/>
  <c r="R150" i="13"/>
  <c r="R151" i="13"/>
  <c r="R152" i="13"/>
  <c r="R153" i="13"/>
  <c r="R155" i="13"/>
  <c r="R156" i="13"/>
  <c r="R157" i="13"/>
  <c r="R158" i="13"/>
  <c r="R159" i="13"/>
  <c r="R160" i="13"/>
  <c r="R162" i="13"/>
  <c r="R163" i="13"/>
  <c r="R164" i="13"/>
  <c r="R165" i="13"/>
  <c r="R166" i="13"/>
  <c r="R167" i="13"/>
  <c r="R169" i="13"/>
  <c r="R170" i="13"/>
  <c r="R171" i="13"/>
  <c r="R172" i="13"/>
  <c r="R173" i="13"/>
  <c r="R174" i="13"/>
  <c r="R175" i="13"/>
  <c r="R177" i="13"/>
  <c r="R178" i="13"/>
  <c r="R179" i="13"/>
  <c r="R180" i="13"/>
  <c r="R181" i="13"/>
  <c r="R183" i="13"/>
  <c r="R184" i="13"/>
  <c r="R185" i="13"/>
  <c r="R186" i="13"/>
  <c r="R187" i="13"/>
  <c r="R188" i="13"/>
  <c r="R189" i="13"/>
  <c r="R190" i="13"/>
  <c r="R191" i="13"/>
  <c r="R192" i="13"/>
  <c r="R193" i="13"/>
  <c r="R195" i="13"/>
  <c r="R197" i="13"/>
  <c r="R199" i="13"/>
  <c r="R201" i="13"/>
  <c r="R203" i="13"/>
  <c r="R204" i="13"/>
  <c r="R205" i="13"/>
  <c r="R206" i="13"/>
  <c r="R207" i="13"/>
  <c r="R208" i="13"/>
  <c r="R209" i="13"/>
  <c r="R210" i="13"/>
  <c r="R211" i="13"/>
  <c r="R212" i="13"/>
  <c r="R214" i="13"/>
  <c r="R215" i="13"/>
  <c r="R216" i="13"/>
  <c r="R217" i="13"/>
  <c r="R218" i="13"/>
  <c r="R219" i="13"/>
  <c r="R221" i="13"/>
  <c r="R222" i="13"/>
  <c r="R223" i="13"/>
  <c r="R225" i="13"/>
  <c r="R226" i="13"/>
  <c r="R227" i="13"/>
  <c r="R228" i="13"/>
  <c r="R229" i="13"/>
  <c r="R230" i="13"/>
  <c r="R231" i="13"/>
  <c r="R232" i="13"/>
  <c r="R233" i="13"/>
  <c r="R234" i="13"/>
  <c r="R235" i="13"/>
  <c r="R236" i="13"/>
  <c r="R237" i="13"/>
  <c r="R238" i="13"/>
  <c r="R239" i="13"/>
  <c r="R240" i="13"/>
  <c r="R241" i="13"/>
  <c r="R242" i="13"/>
  <c r="R243" i="13"/>
  <c r="R244" i="13"/>
  <c r="R245" i="13"/>
  <c r="R246" i="13"/>
  <c r="R247" i="13"/>
  <c r="R248" i="13"/>
  <c r="R249" i="13"/>
  <c r="R250" i="13"/>
  <c r="R251" i="13"/>
  <c r="R252" i="13"/>
  <c r="R253" i="13"/>
  <c r="R254" i="13"/>
  <c r="R255" i="13"/>
  <c r="R256" i="13"/>
  <c r="R257" i="13"/>
  <c r="R258" i="13"/>
  <c r="R259" i="13"/>
  <c r="R260" i="13"/>
  <c r="R262" i="13"/>
  <c r="R264" i="13"/>
  <c r="R265" i="13"/>
  <c r="R266" i="13"/>
  <c r="R267" i="13"/>
  <c r="R268" i="13"/>
  <c r="R270" i="13"/>
  <c r="R271" i="13"/>
  <c r="R272" i="13"/>
  <c r="R273" i="13"/>
  <c r="R274" i="13"/>
  <c r="R276" i="13"/>
  <c r="R277" i="13"/>
  <c r="R278" i="13"/>
  <c r="R279" i="13"/>
  <c r="R280" i="13"/>
  <c r="R282" i="13"/>
  <c r="R299" i="13"/>
  <c r="R301" i="13"/>
  <c r="R303" i="13"/>
  <c r="R305" i="13"/>
  <c r="R553" i="13"/>
  <c r="R555" i="13"/>
  <c r="R557" i="13"/>
  <c r="R559" i="13"/>
  <c r="R561" i="13"/>
  <c r="R563" i="13"/>
  <c r="R565" i="13"/>
  <c r="R566" i="13"/>
  <c r="R567" i="13"/>
  <c r="R568" i="13"/>
  <c r="R570" i="13"/>
  <c r="R572" i="13"/>
  <c r="R573" i="13"/>
  <c r="R574" i="13"/>
  <c r="R575" i="13"/>
  <c r="R576" i="13"/>
  <c r="R577" i="13"/>
  <c r="R578" i="13"/>
  <c r="R579" i="13"/>
  <c r="R580" i="13"/>
  <c r="R581" i="13"/>
  <c r="R582" i="13"/>
  <c r="R583" i="13"/>
  <c r="R584" i="13"/>
  <c r="R585" i="13"/>
  <c r="R586" i="13"/>
  <c r="R587" i="13"/>
  <c r="R588" i="13"/>
  <c r="R590" i="13"/>
  <c r="R592" i="13"/>
  <c r="R594" i="13"/>
  <c r="R596" i="13"/>
  <c r="R598" i="13"/>
  <c r="R599" i="13"/>
  <c r="R600" i="13"/>
  <c r="R601" i="13"/>
  <c r="R602" i="13"/>
  <c r="R603" i="13"/>
  <c r="R604" i="13"/>
  <c r="R605" i="13"/>
  <c r="R606" i="13"/>
  <c r="R607" i="13"/>
  <c r="R608" i="13"/>
  <c r="R609" i="13"/>
  <c r="R610" i="13"/>
  <c r="R611" i="13"/>
  <c r="R612" i="13"/>
  <c r="R613" i="13"/>
  <c r="R614" i="13"/>
  <c r="R615" i="13"/>
  <c r="R616" i="13"/>
  <c r="R617" i="13"/>
  <c r="R618" i="13"/>
  <c r="R620" i="13"/>
  <c r="R622" i="13"/>
  <c r="R624" i="13"/>
  <c r="R626" i="13"/>
  <c r="R628" i="13"/>
  <c r="R630" i="13"/>
  <c r="R631" i="13"/>
  <c r="R632" i="13"/>
  <c r="R634" i="13"/>
  <c r="R636" i="13"/>
  <c r="R637" i="13"/>
  <c r="R638" i="13"/>
  <c r="R639" i="13"/>
  <c r="R640" i="13"/>
  <c r="R641" i="13"/>
  <c r="R642" i="13"/>
  <c r="R643" i="13"/>
  <c r="R644" i="13"/>
  <c r="R645" i="13"/>
  <c r="R646" i="13"/>
  <c r="R647" i="13"/>
  <c r="R648" i="13"/>
  <c r="R649" i="13"/>
  <c r="R650" i="13"/>
  <c r="R651" i="13"/>
  <c r="R652" i="13"/>
  <c r="R653" i="13"/>
  <c r="R654" i="13"/>
  <c r="R655" i="13"/>
  <c r="R656" i="13"/>
  <c r="R657" i="13"/>
  <c r="R658" i="13"/>
  <c r="R659" i="13"/>
  <c r="R661" i="13"/>
  <c r="R663" i="13"/>
  <c r="R665" i="13"/>
  <c r="R667" i="13"/>
  <c r="R669" i="13"/>
  <c r="R670" i="13"/>
  <c r="R671" i="13"/>
  <c r="R672" i="13"/>
  <c r="R673" i="13"/>
  <c r="R674" i="13"/>
  <c r="R675" i="13"/>
  <c r="R676" i="13"/>
  <c r="R677" i="13"/>
  <c r="R678" i="13"/>
  <c r="R679" i="13"/>
  <c r="R680" i="13"/>
  <c r="R681" i="13"/>
  <c r="R683" i="13"/>
  <c r="R685" i="13"/>
  <c r="R687" i="13"/>
  <c r="R689" i="13"/>
  <c r="R691" i="13"/>
  <c r="R692" i="13"/>
  <c r="R693" i="13"/>
  <c r="R695" i="13"/>
  <c r="R697" i="13"/>
  <c r="R699" i="13"/>
  <c r="R701" i="13"/>
  <c r="R703" i="13"/>
  <c r="R705" i="13"/>
  <c r="R707" i="13"/>
  <c r="R709" i="13"/>
  <c r="R711" i="13"/>
  <c r="R713" i="13"/>
  <c r="R715" i="13"/>
  <c r="R717" i="13"/>
  <c r="R719" i="13"/>
  <c r="R720" i="13"/>
  <c r="R721" i="13"/>
  <c r="R722" i="13"/>
  <c r="R723" i="13"/>
  <c r="R724" i="13"/>
  <c r="R725" i="13"/>
  <c r="R726" i="13"/>
  <c r="R727" i="13"/>
  <c r="R729" i="13"/>
  <c r="R731" i="13"/>
  <c r="R733" i="13"/>
  <c r="R735" i="13"/>
  <c r="R736" i="13"/>
  <c r="R737" i="13"/>
  <c r="R739" i="13"/>
  <c r="R741" i="13"/>
  <c r="R743" i="13"/>
  <c r="R744" i="13"/>
  <c r="R745" i="13"/>
  <c r="R746" i="13"/>
  <c r="R747" i="13"/>
  <c r="R748" i="13"/>
  <c r="R749" i="13"/>
  <c r="R750" i="13"/>
  <c r="R751" i="13"/>
  <c r="R752" i="13"/>
  <c r="R753" i="13"/>
  <c r="R754" i="13"/>
  <c r="R755" i="13"/>
  <c r="R757" i="13"/>
  <c r="R758" i="13"/>
  <c r="R759" i="13"/>
  <c r="R761" i="13"/>
  <c r="R763" i="13"/>
  <c r="R765" i="13"/>
  <c r="R767" i="13"/>
  <c r="R769" i="13"/>
  <c r="R770" i="13"/>
  <c r="R771" i="13"/>
  <c r="R772" i="13"/>
  <c r="R773" i="13"/>
  <c r="R774" i="13"/>
  <c r="R775" i="13"/>
  <c r="R776" i="13"/>
  <c r="R777" i="13"/>
  <c r="R778" i="13"/>
  <c r="R780" i="13"/>
  <c r="R782" i="13"/>
  <c r="R783" i="13"/>
  <c r="R784" i="13"/>
  <c r="R785" i="13"/>
  <c r="R786" i="13"/>
  <c r="R787" i="13"/>
  <c r="R788" i="13"/>
  <c r="R789" i="13"/>
  <c r="R790" i="13"/>
  <c r="R791" i="13"/>
  <c r="R792" i="13"/>
  <c r="R794" i="13"/>
  <c r="R796" i="13"/>
  <c r="R798" i="13"/>
  <c r="R800" i="13"/>
  <c r="R801" i="13"/>
  <c r="R802" i="13"/>
  <c r="R803" i="13"/>
  <c r="R804" i="13"/>
  <c r="R805" i="13"/>
  <c r="R806" i="13"/>
  <c r="R807" i="13"/>
  <c r="R808" i="13"/>
  <c r="R809" i="13"/>
  <c r="R811" i="13"/>
  <c r="R812" i="13"/>
  <c r="R813" i="13"/>
  <c r="R815" i="13"/>
  <c r="R816" i="13"/>
  <c r="R817" i="13"/>
  <c r="R818" i="13"/>
  <c r="R819" i="13"/>
  <c r="R820" i="13"/>
  <c r="R821" i="13"/>
  <c r="R822" i="13"/>
  <c r="R823" i="13"/>
  <c r="R825" i="13"/>
  <c r="R827" i="13"/>
  <c r="R829" i="13"/>
  <c r="R831" i="13"/>
  <c r="R832" i="13"/>
  <c r="R833" i="13"/>
  <c r="R834" i="13"/>
  <c r="R835" i="13"/>
  <c r="R836" i="13"/>
  <c r="R838" i="13"/>
  <c r="R840" i="13"/>
  <c r="R842" i="13"/>
  <c r="R843" i="13"/>
  <c r="R844" i="13"/>
  <c r="R845" i="13"/>
  <c r="R847" i="13"/>
  <c r="R848" i="13"/>
  <c r="R849" i="13"/>
  <c r="R850" i="13"/>
  <c r="R851" i="13"/>
  <c r="R852" i="13"/>
  <c r="R853" i="13"/>
  <c r="R854" i="13"/>
  <c r="R855" i="13"/>
  <c r="R857" i="13"/>
  <c r="R858" i="13"/>
  <c r="R859" i="13"/>
  <c r="R861" i="13"/>
  <c r="R862" i="13"/>
  <c r="R863" i="13"/>
  <c r="R864" i="13"/>
  <c r="R866" i="13"/>
  <c r="R867" i="13"/>
  <c r="R868" i="13"/>
  <c r="R869" i="13"/>
  <c r="R870" i="13"/>
  <c r="R872" i="13"/>
  <c r="R874" i="13"/>
  <c r="R875" i="13"/>
  <c r="R876" i="13"/>
  <c r="R877" i="13"/>
  <c r="R878" i="13"/>
  <c r="R879" i="13"/>
  <c r="R880" i="13"/>
  <c r="R881" i="13"/>
  <c r="R882" i="13"/>
  <c r="R883" i="13"/>
  <c r="R884" i="13"/>
  <c r="R886" i="13"/>
  <c r="R888" i="13"/>
  <c r="R890" i="13"/>
  <c r="R892" i="13"/>
  <c r="R893" i="13"/>
  <c r="R894" i="13"/>
  <c r="R895" i="13"/>
  <c r="R896" i="13"/>
  <c r="R897" i="13"/>
  <c r="R898" i="13"/>
  <c r="R900" i="13"/>
  <c r="R901" i="13"/>
  <c r="R902" i="13"/>
  <c r="R903" i="13"/>
  <c r="R904" i="13"/>
  <c r="R906" i="13"/>
  <c r="R908" i="13"/>
  <c r="R909" i="13"/>
  <c r="R910" i="13"/>
  <c r="R912" i="13"/>
  <c r="R913" i="13"/>
  <c r="R914" i="13"/>
  <c r="R915" i="13"/>
  <c r="R916" i="13"/>
  <c r="R917" i="13"/>
  <c r="R918" i="13"/>
  <c r="R919" i="13"/>
  <c r="R920" i="13"/>
  <c r="R921" i="13"/>
  <c r="R923" i="13"/>
  <c r="R925" i="13"/>
  <c r="R926" i="13"/>
  <c r="R927" i="13"/>
  <c r="R928" i="13"/>
  <c r="R929" i="13"/>
  <c r="R931" i="13"/>
  <c r="R933" i="13"/>
  <c r="R935" i="13"/>
  <c r="R936" i="13"/>
  <c r="R937" i="13"/>
  <c r="R938" i="13"/>
  <c r="R939" i="13"/>
  <c r="R940" i="13"/>
  <c r="R942" i="13"/>
  <c r="R943" i="13"/>
  <c r="R944" i="13"/>
  <c r="R946" i="13"/>
  <c r="R948" i="13"/>
  <c r="R949" i="13"/>
  <c r="R950" i="13"/>
  <c r="R951" i="13"/>
  <c r="R953" i="13"/>
  <c r="R955" i="13"/>
  <c r="R957" i="13"/>
  <c r="R959" i="13"/>
  <c r="R961" i="13"/>
  <c r="R962" i="13"/>
  <c r="R963" i="13"/>
  <c r="R964" i="13"/>
  <c r="R965" i="13"/>
  <c r="R966" i="13"/>
  <c r="R967" i="13"/>
  <c r="R968" i="13"/>
  <c r="R970" i="13"/>
  <c r="R971" i="13"/>
  <c r="R972" i="13"/>
  <c r="R973" i="13"/>
  <c r="R974" i="13"/>
  <c r="R976" i="13"/>
  <c r="R977" i="13"/>
  <c r="R978" i="13"/>
  <c r="R979" i="13"/>
  <c r="R980" i="13"/>
  <c r="R982" i="13"/>
  <c r="R984" i="13"/>
  <c r="R986" i="13"/>
  <c r="R988" i="13"/>
  <c r="R989" i="13"/>
  <c r="R990" i="13"/>
  <c r="R991" i="13"/>
  <c r="R993" i="13"/>
  <c r="R995" i="13"/>
  <c r="R996" i="13"/>
  <c r="R997" i="13"/>
  <c r="R999" i="13"/>
  <c r="R1001" i="13"/>
  <c r="R1002" i="13"/>
  <c r="R1003" i="13"/>
  <c r="R1004" i="13"/>
  <c r="R1005" i="13"/>
  <c r="R1007" i="13"/>
  <c r="R1009" i="13"/>
  <c r="R1011" i="13"/>
  <c r="R1013" i="13"/>
  <c r="R1015" i="13"/>
  <c r="R1016" i="13"/>
  <c r="R1017" i="13"/>
  <c r="R1019" i="13"/>
  <c r="R1021" i="13"/>
  <c r="R1022" i="13"/>
  <c r="R1023" i="13"/>
  <c r="R1024" i="13"/>
  <c r="R1025" i="13"/>
  <c r="R1026" i="13"/>
  <c r="R1028" i="13"/>
  <c r="R1030" i="13"/>
  <c r="R1032" i="13"/>
  <c r="R1034" i="13"/>
  <c r="R1035" i="13"/>
  <c r="R1036" i="13"/>
  <c r="R1038" i="13"/>
  <c r="R1039" i="13"/>
  <c r="R1040" i="13"/>
  <c r="R1042" i="13"/>
  <c r="R1044" i="13"/>
  <c r="R1046" i="13"/>
  <c r="R1048" i="13"/>
  <c r="R1049" i="13"/>
  <c r="R1050" i="13"/>
  <c r="R1052" i="13"/>
  <c r="R1054" i="13"/>
  <c r="R1056" i="13"/>
  <c r="R1058" i="13"/>
  <c r="R1060" i="13"/>
  <c r="R1062" i="13"/>
  <c r="R1064" i="13"/>
  <c r="R1066" i="13"/>
  <c r="R1068" i="13"/>
  <c r="R1070" i="13"/>
  <c r="R1072" i="13"/>
  <c r="R1074" i="13"/>
  <c r="R1075" i="13"/>
  <c r="R1076" i="13"/>
  <c r="R1077" i="13"/>
  <c r="R1078" i="13"/>
  <c r="R1079" i="13"/>
  <c r="R1080" i="13"/>
  <c r="R1081" i="13"/>
  <c r="R1082" i="13"/>
  <c r="R1083" i="13"/>
  <c r="R1084" i="13"/>
  <c r="R1085" i="13"/>
  <c r="R1086" i="13"/>
  <c r="R1087" i="13"/>
  <c r="R1089" i="13"/>
  <c r="R1091" i="13"/>
  <c r="R1093" i="13"/>
  <c r="R1094" i="13"/>
  <c r="R1095" i="13"/>
  <c r="R1097" i="13"/>
  <c r="R1099" i="13"/>
  <c r="R1101" i="13"/>
  <c r="R1103" i="13"/>
  <c r="R1104" i="13"/>
  <c r="R1105" i="13"/>
  <c r="R1106" i="13"/>
  <c r="R1107" i="13"/>
  <c r="R1108" i="13"/>
  <c r="R1109" i="13"/>
  <c r="R1110" i="13"/>
  <c r="R1111" i="13"/>
  <c r="R1112" i="13"/>
  <c r="R1113" i="13"/>
  <c r="R1114" i="13"/>
  <c r="R1115" i="13"/>
  <c r="R1116" i="13"/>
  <c r="R1117" i="13"/>
  <c r="R1118" i="13"/>
  <c r="R1120" i="13"/>
  <c r="R1122" i="13"/>
  <c r="R1123" i="13"/>
  <c r="R1124" i="13"/>
  <c r="R1125" i="13"/>
  <c r="R1126" i="13"/>
  <c r="R1128" i="13"/>
  <c r="R1130" i="13"/>
  <c r="R1131" i="13"/>
  <c r="R1132" i="13"/>
  <c r="R1134" i="13"/>
  <c r="R1135" i="13"/>
  <c r="R1136" i="13"/>
  <c r="R1137" i="13"/>
  <c r="R1138" i="13"/>
  <c r="R1140" i="13"/>
  <c r="R1141" i="13"/>
  <c r="R1142" i="13"/>
  <c r="R1143" i="13"/>
  <c r="R1144" i="13"/>
  <c r="R1146" i="13"/>
  <c r="R1147" i="13"/>
  <c r="R1148" i="13"/>
  <c r="R1149" i="13"/>
  <c r="R1151" i="13"/>
  <c r="R5" i="13"/>
  <c r="J1153" i="13"/>
  <c r="N1153" i="13"/>
  <c r="P286" i="13" l="1"/>
  <c r="P288" i="13"/>
  <c r="P289" i="13"/>
  <c r="P293" i="13"/>
  <c r="P294" i="13"/>
  <c r="P295" i="13"/>
  <c r="P296" i="13"/>
  <c r="P297" i="13"/>
  <c r="P298" i="13"/>
  <c r="C3" i="14" a="1"/>
  <c r="C3" i="14" s="1"/>
  <c r="C4" i="14" a="1"/>
  <c r="C4" i="14" s="1"/>
  <c r="C5" i="14" a="1"/>
  <c r="C5" i="14" s="1"/>
  <c r="C6" i="14" a="1"/>
  <c r="C6" i="14" s="1"/>
  <c r="C7" i="14" a="1"/>
  <c r="C7" i="14" s="1"/>
  <c r="C8" i="14" a="1"/>
  <c r="C8" i="14" s="1"/>
  <c r="C9" i="14" a="1"/>
  <c r="C9" i="14" s="1"/>
  <c r="C10" i="14" a="1"/>
  <c r="C10" i="14" s="1"/>
  <c r="C11" i="14" a="1"/>
  <c r="C11" i="14" s="1"/>
  <c r="P283" i="13" s="1"/>
  <c r="C2" i="14" a="1"/>
  <c r="C2" i="14" s="1"/>
  <c r="P292" i="13" l="1"/>
  <c r="P291" i="13"/>
  <c r="P290" i="13"/>
  <c r="P287" i="13"/>
  <c r="P285" i="13"/>
  <c r="P284" i="13"/>
  <c r="N1063" i="13"/>
  <c r="P1063" i="13" s="1"/>
  <c r="N635" i="13"/>
  <c r="P635" i="13" s="1"/>
  <c r="N6" i="13"/>
  <c r="P6" i="13" s="1"/>
  <c r="N7" i="13"/>
  <c r="P7" i="13" s="1"/>
  <c r="N8" i="13"/>
  <c r="P8" i="13" s="1"/>
  <c r="N9" i="13"/>
  <c r="P9" i="13" s="1"/>
  <c r="N12" i="13"/>
  <c r="P12" i="13" s="1"/>
  <c r="N13" i="13"/>
  <c r="P13" i="13" s="1"/>
  <c r="N14" i="13"/>
  <c r="P14" i="13" s="1"/>
  <c r="N15" i="13"/>
  <c r="P15" i="13" s="1"/>
  <c r="N16" i="13"/>
  <c r="P16" i="13" s="1"/>
  <c r="N19" i="13"/>
  <c r="P19" i="13" s="1"/>
  <c r="N20" i="13"/>
  <c r="P20" i="13" s="1"/>
  <c r="N21" i="13"/>
  <c r="P21" i="13" s="1"/>
  <c r="N22" i="13"/>
  <c r="P22" i="13" s="1"/>
  <c r="N23" i="13"/>
  <c r="P23" i="13" s="1"/>
  <c r="N26" i="13"/>
  <c r="P26" i="13" s="1"/>
  <c r="N27" i="13"/>
  <c r="P27" i="13" s="1"/>
  <c r="N28" i="13"/>
  <c r="P28" i="13" s="1"/>
  <c r="N29" i="13"/>
  <c r="P29" i="13" s="1"/>
  <c r="N30" i="13"/>
  <c r="P30" i="13" s="1"/>
  <c r="N31" i="13"/>
  <c r="P31" i="13" s="1"/>
  <c r="N34" i="13"/>
  <c r="P34" i="13" s="1"/>
  <c r="N35" i="13"/>
  <c r="P35" i="13" s="1"/>
  <c r="N36" i="13"/>
  <c r="P36" i="13" s="1"/>
  <c r="N37" i="13"/>
  <c r="P37" i="13" s="1"/>
  <c r="N38" i="13"/>
  <c r="P38" i="13" s="1"/>
  <c r="N41" i="13"/>
  <c r="P41" i="13" s="1"/>
  <c r="N42" i="13"/>
  <c r="P42" i="13" s="1"/>
  <c r="N43" i="13"/>
  <c r="P43" i="13" s="1"/>
  <c r="N44" i="13"/>
  <c r="P44" i="13" s="1"/>
  <c r="N47" i="13"/>
  <c r="P47" i="13" s="1"/>
  <c r="N48" i="13"/>
  <c r="P48" i="13" s="1"/>
  <c r="N49" i="13"/>
  <c r="P49" i="13" s="1"/>
  <c r="N50" i="13"/>
  <c r="P50" i="13" s="1"/>
  <c r="N51" i="13"/>
  <c r="P51" i="13" s="1"/>
  <c r="N52" i="13"/>
  <c r="P52" i="13" s="1"/>
  <c r="N53" i="13"/>
  <c r="P53" i="13" s="1"/>
  <c r="N54" i="13"/>
  <c r="P54" i="13" s="1"/>
  <c r="N57" i="13"/>
  <c r="P57" i="13" s="1"/>
  <c r="N58" i="13"/>
  <c r="P58" i="13" s="1"/>
  <c r="N59" i="13"/>
  <c r="P59" i="13" s="1"/>
  <c r="N62" i="13"/>
  <c r="P62" i="13" s="1"/>
  <c r="N63" i="13"/>
  <c r="P63" i="13" s="1"/>
  <c r="N66" i="13"/>
  <c r="P66" i="13" s="1"/>
  <c r="N68" i="13"/>
  <c r="P68" i="13" s="1"/>
  <c r="N69" i="13"/>
  <c r="P69" i="13" s="1"/>
  <c r="N70" i="13"/>
  <c r="P70" i="13" s="1"/>
  <c r="N73" i="13"/>
  <c r="P73" i="13" s="1"/>
  <c r="N74" i="13"/>
  <c r="P74" i="13" s="1"/>
  <c r="N75" i="13"/>
  <c r="P75" i="13" s="1"/>
  <c r="N76" i="13"/>
  <c r="P76" i="13" s="1"/>
  <c r="N77" i="13"/>
  <c r="P77" i="13" s="1"/>
  <c r="N80" i="13"/>
  <c r="P80" i="13" s="1"/>
  <c r="N81" i="13"/>
  <c r="P81" i="13" s="1"/>
  <c r="N82" i="13"/>
  <c r="P82" i="13" s="1"/>
  <c r="N83" i="13"/>
  <c r="P83" i="13" s="1"/>
  <c r="N86" i="13"/>
  <c r="P86" i="13" s="1"/>
  <c r="N87" i="13"/>
  <c r="P87" i="13" s="1"/>
  <c r="N88" i="13"/>
  <c r="P88" i="13" s="1"/>
  <c r="N89" i="13"/>
  <c r="P89" i="13" s="1"/>
  <c r="N90" i="13"/>
  <c r="P90" i="13" s="1"/>
  <c r="N93" i="13"/>
  <c r="P93" i="13" s="1"/>
  <c r="N94" i="13"/>
  <c r="P94" i="13" s="1"/>
  <c r="N95" i="13"/>
  <c r="P95" i="13" s="1"/>
  <c r="N96" i="13"/>
  <c r="P96" i="13" s="1"/>
  <c r="N97" i="13"/>
  <c r="P97" i="13" s="1"/>
  <c r="N100" i="13"/>
  <c r="P100" i="13" s="1"/>
  <c r="N101" i="13"/>
  <c r="P101" i="13" s="1"/>
  <c r="N102" i="13"/>
  <c r="P102" i="13" s="1"/>
  <c r="N103" i="13"/>
  <c r="P103" i="13" s="1"/>
  <c r="N104" i="13"/>
  <c r="P104" i="13" s="1"/>
  <c r="N107" i="13"/>
  <c r="P107" i="13" s="1"/>
  <c r="N108" i="13"/>
  <c r="P108" i="13" s="1"/>
  <c r="N109" i="13"/>
  <c r="P109" i="13" s="1"/>
  <c r="N110" i="13"/>
  <c r="P110" i="13" s="1"/>
  <c r="N111" i="13"/>
  <c r="P111" i="13" s="1"/>
  <c r="N114" i="13"/>
  <c r="P114" i="13" s="1"/>
  <c r="N115" i="13"/>
  <c r="P115" i="13" s="1"/>
  <c r="N116" i="13"/>
  <c r="P116" i="13" s="1"/>
  <c r="N117" i="13"/>
  <c r="P117" i="13" s="1"/>
  <c r="N118" i="13"/>
  <c r="P118" i="13" s="1"/>
  <c r="N121" i="13"/>
  <c r="P121" i="13" s="1"/>
  <c r="N122" i="13"/>
  <c r="P122" i="13" s="1"/>
  <c r="N123" i="13"/>
  <c r="P123" i="13" s="1"/>
  <c r="N124" i="13"/>
  <c r="P124" i="13" s="1"/>
  <c r="N127" i="13"/>
  <c r="P127" i="13" s="1"/>
  <c r="N128" i="13"/>
  <c r="P128" i="13" s="1"/>
  <c r="N129" i="13"/>
  <c r="P129" i="13" s="1"/>
  <c r="N130" i="13"/>
  <c r="P130" i="13" s="1"/>
  <c r="N131" i="13"/>
  <c r="P131" i="13" s="1"/>
  <c r="N132" i="13"/>
  <c r="P132" i="13" s="1"/>
  <c r="N135" i="13"/>
  <c r="P135" i="13" s="1"/>
  <c r="N136" i="13"/>
  <c r="P136" i="13" s="1"/>
  <c r="N137" i="13"/>
  <c r="P137" i="13" s="1"/>
  <c r="N138" i="13"/>
  <c r="P138" i="13" s="1"/>
  <c r="N139" i="13"/>
  <c r="P139" i="13" s="1"/>
  <c r="N142" i="13"/>
  <c r="P142" i="13" s="1"/>
  <c r="N143" i="13"/>
  <c r="P143" i="13" s="1"/>
  <c r="N144" i="13"/>
  <c r="P144" i="13" s="1"/>
  <c r="N145" i="13"/>
  <c r="P145" i="13" s="1"/>
  <c r="N146" i="13"/>
  <c r="P146" i="13" s="1"/>
  <c r="N149" i="13"/>
  <c r="P149" i="13" s="1"/>
  <c r="N151" i="13"/>
  <c r="P151" i="13" s="1"/>
  <c r="N152" i="13"/>
  <c r="P152" i="13" s="1"/>
  <c r="N153" i="13"/>
  <c r="P153" i="13" s="1"/>
  <c r="N156" i="13"/>
  <c r="P156" i="13" s="1"/>
  <c r="N157" i="13"/>
  <c r="P157" i="13" s="1"/>
  <c r="N158" i="13"/>
  <c r="P158" i="13" s="1"/>
  <c r="N159" i="13"/>
  <c r="P159" i="13" s="1"/>
  <c r="N160" i="13"/>
  <c r="P160" i="13" s="1"/>
  <c r="N163" i="13"/>
  <c r="P163" i="13" s="1"/>
  <c r="P168" i="13" s="1"/>
  <c r="N164" i="13"/>
  <c r="P164" i="13" s="1"/>
  <c r="N165" i="13"/>
  <c r="P165" i="13" s="1"/>
  <c r="N166" i="13"/>
  <c r="P166" i="13" s="1"/>
  <c r="N167" i="13"/>
  <c r="P167" i="13" s="1"/>
  <c r="N170" i="13"/>
  <c r="P170" i="13" s="1"/>
  <c r="N171" i="13"/>
  <c r="P171" i="13" s="1"/>
  <c r="N172" i="13"/>
  <c r="P172" i="13" s="1"/>
  <c r="N173" i="13"/>
  <c r="P173" i="13" s="1"/>
  <c r="N174" i="13"/>
  <c r="P174" i="13" s="1"/>
  <c r="N175" i="13"/>
  <c r="P175" i="13" s="1"/>
  <c r="N178" i="13"/>
  <c r="P178" i="13" s="1"/>
  <c r="N179" i="13"/>
  <c r="P179" i="13" s="1"/>
  <c r="N180" i="13"/>
  <c r="P180" i="13" s="1"/>
  <c r="N181" i="13"/>
  <c r="P181" i="13" s="1"/>
  <c r="N184" i="13"/>
  <c r="P184" i="13" s="1"/>
  <c r="N185" i="13"/>
  <c r="P185" i="13" s="1"/>
  <c r="N186" i="13"/>
  <c r="P186" i="13" s="1"/>
  <c r="N187" i="13"/>
  <c r="P187" i="13" s="1"/>
  <c r="N188" i="13"/>
  <c r="P188" i="13" s="1"/>
  <c r="N189" i="13"/>
  <c r="P189" i="13" s="1"/>
  <c r="N190" i="13"/>
  <c r="P190" i="13" s="1"/>
  <c r="N191" i="13"/>
  <c r="P191" i="13" s="1"/>
  <c r="N192" i="13"/>
  <c r="P192" i="13" s="1"/>
  <c r="N193" i="13"/>
  <c r="P193" i="13" s="1"/>
  <c r="N196" i="13"/>
  <c r="P196" i="13" s="1"/>
  <c r="N198" i="13"/>
  <c r="P198" i="13" s="1"/>
  <c r="N300" i="13"/>
  <c r="P300" i="13" s="1"/>
  <c r="N302" i="13"/>
  <c r="P302" i="13" s="1"/>
  <c r="N304" i="13"/>
  <c r="P304" i="13" s="1"/>
  <c r="N200" i="13"/>
  <c r="P200" i="13" s="1"/>
  <c r="N202" i="13"/>
  <c r="P202" i="13" s="1"/>
  <c r="N306" i="13"/>
  <c r="P306" i="13" s="1"/>
  <c r="N307" i="13"/>
  <c r="P307" i="13" s="1"/>
  <c r="N308" i="13"/>
  <c r="P308" i="13" s="1"/>
  <c r="N309" i="13"/>
  <c r="P309" i="13" s="1"/>
  <c r="N310" i="13"/>
  <c r="P310" i="13" s="1"/>
  <c r="N311" i="13"/>
  <c r="P311" i="13" s="1"/>
  <c r="N312" i="13"/>
  <c r="P312" i="13" s="1"/>
  <c r="N313" i="13"/>
  <c r="P313" i="13" s="1"/>
  <c r="N314" i="13"/>
  <c r="P314" i="13" s="1"/>
  <c r="N315" i="13"/>
  <c r="P315" i="13" s="1"/>
  <c r="N316" i="13"/>
  <c r="P316" i="13" s="1"/>
  <c r="N317" i="13"/>
  <c r="P317" i="13" s="1"/>
  <c r="N318" i="13"/>
  <c r="P318" i="13" s="1"/>
  <c r="N319" i="13"/>
  <c r="P319" i="13" s="1"/>
  <c r="N320" i="13"/>
  <c r="P320" i="13" s="1"/>
  <c r="N321" i="13"/>
  <c r="P321" i="13" s="1"/>
  <c r="N322" i="13"/>
  <c r="P322" i="13" s="1"/>
  <c r="N323" i="13"/>
  <c r="P323" i="13" s="1"/>
  <c r="N324" i="13"/>
  <c r="P324" i="13" s="1"/>
  <c r="N325" i="13"/>
  <c r="P325" i="13" s="1"/>
  <c r="N326" i="13"/>
  <c r="P326" i="13" s="1"/>
  <c r="N327" i="13"/>
  <c r="P327" i="13" s="1"/>
  <c r="N328" i="13"/>
  <c r="P328" i="13" s="1"/>
  <c r="N329" i="13"/>
  <c r="P329" i="13" s="1"/>
  <c r="N330" i="13"/>
  <c r="P330" i="13" s="1"/>
  <c r="N331" i="13"/>
  <c r="P331" i="13" s="1"/>
  <c r="N332" i="13"/>
  <c r="P332" i="13" s="1"/>
  <c r="N333" i="13"/>
  <c r="P333" i="13" s="1"/>
  <c r="N334" i="13"/>
  <c r="P334" i="13" s="1"/>
  <c r="N335" i="13"/>
  <c r="P335" i="13" s="1"/>
  <c r="N336" i="13"/>
  <c r="P336" i="13" s="1"/>
  <c r="N337" i="13"/>
  <c r="P337" i="13" s="1"/>
  <c r="N338" i="13"/>
  <c r="P338" i="13" s="1"/>
  <c r="N339" i="13"/>
  <c r="P339" i="13" s="1"/>
  <c r="N340" i="13"/>
  <c r="P340" i="13" s="1"/>
  <c r="N341" i="13"/>
  <c r="P341" i="13" s="1"/>
  <c r="N342" i="13"/>
  <c r="P342" i="13" s="1"/>
  <c r="N343" i="13"/>
  <c r="P343" i="13" s="1"/>
  <c r="N344" i="13"/>
  <c r="P344" i="13" s="1"/>
  <c r="N345" i="13"/>
  <c r="P345" i="13" s="1"/>
  <c r="N346" i="13"/>
  <c r="P346" i="13" s="1"/>
  <c r="N347" i="13"/>
  <c r="P347" i="13" s="1"/>
  <c r="N348" i="13"/>
  <c r="P348" i="13" s="1"/>
  <c r="N349" i="13"/>
  <c r="P349" i="13" s="1"/>
  <c r="N350" i="13"/>
  <c r="P350" i="13" s="1"/>
  <c r="N351" i="13"/>
  <c r="P351" i="13" s="1"/>
  <c r="N352" i="13"/>
  <c r="P352" i="13" s="1"/>
  <c r="N353" i="13"/>
  <c r="P353" i="13" s="1"/>
  <c r="N354" i="13"/>
  <c r="P354" i="13" s="1"/>
  <c r="N355" i="13"/>
  <c r="P355" i="13" s="1"/>
  <c r="N356" i="13"/>
  <c r="P356" i="13" s="1"/>
  <c r="N357" i="13"/>
  <c r="P357" i="13" s="1"/>
  <c r="N358" i="13"/>
  <c r="P358" i="13" s="1"/>
  <c r="N359" i="13"/>
  <c r="P359" i="13" s="1"/>
  <c r="N360" i="13"/>
  <c r="P360" i="13" s="1"/>
  <c r="N361" i="13"/>
  <c r="P361" i="13" s="1"/>
  <c r="N362" i="13"/>
  <c r="P362" i="13" s="1"/>
  <c r="N363" i="13"/>
  <c r="P363" i="13" s="1"/>
  <c r="N364" i="13"/>
  <c r="P364" i="13" s="1"/>
  <c r="N365" i="13"/>
  <c r="P365" i="13" s="1"/>
  <c r="N366" i="13"/>
  <c r="P366" i="13" s="1"/>
  <c r="N367" i="13"/>
  <c r="P367" i="13" s="1"/>
  <c r="N368" i="13"/>
  <c r="P368" i="13" s="1"/>
  <c r="N369" i="13"/>
  <c r="P369" i="13" s="1"/>
  <c r="N370" i="13"/>
  <c r="P370" i="13" s="1"/>
  <c r="N371" i="13"/>
  <c r="P371" i="13" s="1"/>
  <c r="N372" i="13"/>
  <c r="P372" i="13" s="1"/>
  <c r="N373" i="13"/>
  <c r="P373" i="13" s="1"/>
  <c r="N374" i="13"/>
  <c r="P374" i="13" s="1"/>
  <c r="N375" i="13"/>
  <c r="P375" i="13" s="1"/>
  <c r="N376" i="13"/>
  <c r="P376" i="13" s="1"/>
  <c r="N377" i="13"/>
  <c r="P377" i="13" s="1"/>
  <c r="N378" i="13"/>
  <c r="P378" i="13" s="1"/>
  <c r="N379" i="13"/>
  <c r="P379" i="13" s="1"/>
  <c r="N380" i="13"/>
  <c r="P380" i="13" s="1"/>
  <c r="N381" i="13"/>
  <c r="P381" i="13" s="1"/>
  <c r="N382" i="13"/>
  <c r="P382" i="13" s="1"/>
  <c r="N383" i="13"/>
  <c r="P383" i="13" s="1"/>
  <c r="N384" i="13"/>
  <c r="P384" i="13" s="1"/>
  <c r="N385" i="13"/>
  <c r="P385" i="13" s="1"/>
  <c r="N386" i="13"/>
  <c r="P386" i="13" s="1"/>
  <c r="N387" i="13"/>
  <c r="P387" i="13" s="1"/>
  <c r="N388" i="13"/>
  <c r="P388" i="13" s="1"/>
  <c r="N389" i="13"/>
  <c r="P389" i="13" s="1"/>
  <c r="N390" i="13"/>
  <c r="P390" i="13" s="1"/>
  <c r="N391" i="13"/>
  <c r="P391" i="13" s="1"/>
  <c r="N392" i="13"/>
  <c r="P392" i="13" s="1"/>
  <c r="N393" i="13"/>
  <c r="P393" i="13" s="1"/>
  <c r="N394" i="13"/>
  <c r="P394" i="13" s="1"/>
  <c r="N395" i="13"/>
  <c r="P395" i="13" s="1"/>
  <c r="N396" i="13"/>
  <c r="P396" i="13" s="1"/>
  <c r="N397" i="13"/>
  <c r="P397" i="13" s="1"/>
  <c r="N398" i="13"/>
  <c r="P398" i="13" s="1"/>
  <c r="N399" i="13"/>
  <c r="P399" i="13" s="1"/>
  <c r="N400" i="13"/>
  <c r="P400" i="13" s="1"/>
  <c r="N401" i="13"/>
  <c r="P401" i="13" s="1"/>
  <c r="N402" i="13"/>
  <c r="P402" i="13" s="1"/>
  <c r="N403" i="13"/>
  <c r="P403" i="13" s="1"/>
  <c r="N404" i="13"/>
  <c r="P404" i="13" s="1"/>
  <c r="N405" i="13"/>
  <c r="P405" i="13" s="1"/>
  <c r="N406" i="13"/>
  <c r="P406" i="13" s="1"/>
  <c r="N407" i="13"/>
  <c r="P407" i="13" s="1"/>
  <c r="N408" i="13"/>
  <c r="P408" i="13" s="1"/>
  <c r="N409" i="13"/>
  <c r="P409" i="13" s="1"/>
  <c r="N410" i="13"/>
  <c r="P410" i="13" s="1"/>
  <c r="N411" i="13"/>
  <c r="P411" i="13" s="1"/>
  <c r="N412" i="13"/>
  <c r="P412" i="13" s="1"/>
  <c r="N413" i="13"/>
  <c r="P413" i="13" s="1"/>
  <c r="N414" i="13"/>
  <c r="P414" i="13" s="1"/>
  <c r="N415" i="13"/>
  <c r="P415" i="13" s="1"/>
  <c r="N416" i="13"/>
  <c r="P416" i="13" s="1"/>
  <c r="N417" i="13"/>
  <c r="P417" i="13" s="1"/>
  <c r="N418" i="13"/>
  <c r="P418" i="13" s="1"/>
  <c r="N419" i="13"/>
  <c r="P419" i="13" s="1"/>
  <c r="N420" i="13"/>
  <c r="P420" i="13" s="1"/>
  <c r="N421" i="13"/>
  <c r="P421" i="13" s="1"/>
  <c r="N422" i="13"/>
  <c r="P422" i="13" s="1"/>
  <c r="N423" i="13"/>
  <c r="P423" i="13" s="1"/>
  <c r="N424" i="13"/>
  <c r="P424" i="13" s="1"/>
  <c r="N425" i="13"/>
  <c r="P425" i="13" s="1"/>
  <c r="N426" i="13"/>
  <c r="P426" i="13" s="1"/>
  <c r="N427" i="13"/>
  <c r="P427" i="13" s="1"/>
  <c r="N428" i="13"/>
  <c r="P428" i="13" s="1"/>
  <c r="N429" i="13"/>
  <c r="P429" i="13" s="1"/>
  <c r="N430" i="13"/>
  <c r="P430" i="13" s="1"/>
  <c r="N431" i="13"/>
  <c r="P431" i="13" s="1"/>
  <c r="N432" i="13"/>
  <c r="P432" i="13" s="1"/>
  <c r="N433" i="13"/>
  <c r="P433" i="13" s="1"/>
  <c r="N434" i="13"/>
  <c r="P434" i="13" s="1"/>
  <c r="N435" i="13"/>
  <c r="P435" i="13" s="1"/>
  <c r="N436" i="13"/>
  <c r="P436" i="13" s="1"/>
  <c r="N437" i="13"/>
  <c r="P437" i="13" s="1"/>
  <c r="N438" i="13"/>
  <c r="P438" i="13" s="1"/>
  <c r="N439" i="13"/>
  <c r="P439" i="13" s="1"/>
  <c r="N440" i="13"/>
  <c r="P440" i="13" s="1"/>
  <c r="N441" i="13"/>
  <c r="P441" i="13" s="1"/>
  <c r="N442" i="13"/>
  <c r="P442" i="13" s="1"/>
  <c r="N443" i="13"/>
  <c r="P443" i="13" s="1"/>
  <c r="N444" i="13"/>
  <c r="P444" i="13" s="1"/>
  <c r="N445" i="13"/>
  <c r="P445" i="13" s="1"/>
  <c r="N446" i="13"/>
  <c r="P446" i="13" s="1"/>
  <c r="N447" i="13"/>
  <c r="P447" i="13" s="1"/>
  <c r="N448" i="13"/>
  <c r="P448" i="13" s="1"/>
  <c r="N449" i="13"/>
  <c r="P449" i="13" s="1"/>
  <c r="N450" i="13"/>
  <c r="P450" i="13" s="1"/>
  <c r="N451" i="13"/>
  <c r="P451" i="13" s="1"/>
  <c r="N452" i="13"/>
  <c r="P452" i="13" s="1"/>
  <c r="N453" i="13"/>
  <c r="P453" i="13" s="1"/>
  <c r="N454" i="13"/>
  <c r="P454" i="13" s="1"/>
  <c r="N455" i="13"/>
  <c r="P455" i="13" s="1"/>
  <c r="N456" i="13"/>
  <c r="P456" i="13" s="1"/>
  <c r="N457" i="13"/>
  <c r="P457" i="13" s="1"/>
  <c r="N458" i="13"/>
  <c r="P458" i="13" s="1"/>
  <c r="N459" i="13"/>
  <c r="P459" i="13" s="1"/>
  <c r="N460" i="13"/>
  <c r="P460" i="13" s="1"/>
  <c r="N461" i="13"/>
  <c r="P461" i="13" s="1"/>
  <c r="N462" i="13"/>
  <c r="P462" i="13" s="1"/>
  <c r="N463" i="13"/>
  <c r="P463" i="13" s="1"/>
  <c r="N464" i="13"/>
  <c r="P464" i="13" s="1"/>
  <c r="N465" i="13"/>
  <c r="P465" i="13" s="1"/>
  <c r="N466" i="13"/>
  <c r="P466" i="13" s="1"/>
  <c r="N467" i="13"/>
  <c r="P467" i="13" s="1"/>
  <c r="N468" i="13"/>
  <c r="P468" i="13" s="1"/>
  <c r="N469" i="13"/>
  <c r="P469" i="13" s="1"/>
  <c r="N470" i="13"/>
  <c r="P470" i="13" s="1"/>
  <c r="N471" i="13"/>
  <c r="P471" i="13" s="1"/>
  <c r="N472" i="13"/>
  <c r="P472" i="13" s="1"/>
  <c r="N473" i="13"/>
  <c r="P473" i="13" s="1"/>
  <c r="N474" i="13"/>
  <c r="P474" i="13" s="1"/>
  <c r="N475" i="13"/>
  <c r="P475" i="13" s="1"/>
  <c r="N476" i="13"/>
  <c r="P476" i="13" s="1"/>
  <c r="N477" i="13"/>
  <c r="P477" i="13" s="1"/>
  <c r="N478" i="13"/>
  <c r="P478" i="13" s="1"/>
  <c r="N479" i="13"/>
  <c r="P479" i="13" s="1"/>
  <c r="N480" i="13"/>
  <c r="P480" i="13" s="1"/>
  <c r="N481" i="13"/>
  <c r="P481" i="13" s="1"/>
  <c r="N482" i="13"/>
  <c r="P482" i="13" s="1"/>
  <c r="N483" i="13"/>
  <c r="P483" i="13" s="1"/>
  <c r="N484" i="13"/>
  <c r="P484" i="13" s="1"/>
  <c r="N485" i="13"/>
  <c r="P485" i="13" s="1"/>
  <c r="N486" i="13"/>
  <c r="P486" i="13" s="1"/>
  <c r="N487" i="13"/>
  <c r="P487" i="13" s="1"/>
  <c r="N488" i="13"/>
  <c r="P488" i="13" s="1"/>
  <c r="N489" i="13"/>
  <c r="P489" i="13" s="1"/>
  <c r="N490" i="13"/>
  <c r="P490" i="13" s="1"/>
  <c r="N491" i="13"/>
  <c r="P491" i="13" s="1"/>
  <c r="N492" i="13"/>
  <c r="P492" i="13" s="1"/>
  <c r="N493" i="13"/>
  <c r="P493" i="13" s="1"/>
  <c r="N494" i="13"/>
  <c r="P494" i="13" s="1"/>
  <c r="N495" i="13"/>
  <c r="P495" i="13" s="1"/>
  <c r="N496" i="13"/>
  <c r="P496" i="13" s="1"/>
  <c r="N497" i="13"/>
  <c r="P497" i="13" s="1"/>
  <c r="N498" i="13"/>
  <c r="P498" i="13" s="1"/>
  <c r="N499" i="13"/>
  <c r="P499" i="13" s="1"/>
  <c r="N500" i="13"/>
  <c r="P500" i="13" s="1"/>
  <c r="N501" i="13"/>
  <c r="P501" i="13" s="1"/>
  <c r="N502" i="13"/>
  <c r="P502" i="13" s="1"/>
  <c r="N503" i="13"/>
  <c r="P503" i="13" s="1"/>
  <c r="N504" i="13"/>
  <c r="P504" i="13" s="1"/>
  <c r="N505" i="13"/>
  <c r="P505" i="13" s="1"/>
  <c r="N506" i="13"/>
  <c r="P506" i="13" s="1"/>
  <c r="N507" i="13"/>
  <c r="P507" i="13" s="1"/>
  <c r="N508" i="13"/>
  <c r="P508" i="13" s="1"/>
  <c r="N509" i="13"/>
  <c r="P509" i="13" s="1"/>
  <c r="N510" i="13"/>
  <c r="P510" i="13" s="1"/>
  <c r="N511" i="13"/>
  <c r="P511" i="13" s="1"/>
  <c r="N512" i="13"/>
  <c r="P512" i="13" s="1"/>
  <c r="N513" i="13"/>
  <c r="P513" i="13" s="1"/>
  <c r="N514" i="13"/>
  <c r="P514" i="13" s="1"/>
  <c r="N515" i="13"/>
  <c r="P515" i="13" s="1"/>
  <c r="N516" i="13"/>
  <c r="P516" i="13" s="1"/>
  <c r="N517" i="13"/>
  <c r="P517" i="13" s="1"/>
  <c r="N518" i="13"/>
  <c r="P518" i="13" s="1"/>
  <c r="N519" i="13"/>
  <c r="P519" i="13" s="1"/>
  <c r="N520" i="13"/>
  <c r="P520" i="13" s="1"/>
  <c r="N521" i="13"/>
  <c r="P521" i="13" s="1"/>
  <c r="N522" i="13"/>
  <c r="P522" i="13" s="1"/>
  <c r="N523" i="13"/>
  <c r="P523" i="13" s="1"/>
  <c r="N524" i="13"/>
  <c r="P524" i="13" s="1"/>
  <c r="N525" i="13"/>
  <c r="P525" i="13" s="1"/>
  <c r="N526" i="13"/>
  <c r="P526" i="13" s="1"/>
  <c r="N527" i="13"/>
  <c r="P527" i="13" s="1"/>
  <c r="N528" i="13"/>
  <c r="P528" i="13" s="1"/>
  <c r="N529" i="13"/>
  <c r="P529" i="13" s="1"/>
  <c r="N530" i="13"/>
  <c r="P530" i="13" s="1"/>
  <c r="N531" i="13"/>
  <c r="P531" i="13" s="1"/>
  <c r="N532" i="13"/>
  <c r="P532" i="13" s="1"/>
  <c r="N533" i="13"/>
  <c r="P533" i="13" s="1"/>
  <c r="N534" i="13"/>
  <c r="P534" i="13" s="1"/>
  <c r="N535" i="13"/>
  <c r="P535" i="13" s="1"/>
  <c r="N536" i="13"/>
  <c r="P536" i="13" s="1"/>
  <c r="N537" i="13"/>
  <c r="P537" i="13" s="1"/>
  <c r="N538" i="13"/>
  <c r="P538" i="13" s="1"/>
  <c r="N539" i="13"/>
  <c r="P539" i="13" s="1"/>
  <c r="N540" i="13"/>
  <c r="P540" i="13" s="1"/>
  <c r="N541" i="13"/>
  <c r="P541" i="13" s="1"/>
  <c r="N542" i="13"/>
  <c r="P542" i="13" s="1"/>
  <c r="N543" i="13"/>
  <c r="P543" i="13" s="1"/>
  <c r="N544" i="13"/>
  <c r="P544" i="13" s="1"/>
  <c r="N545" i="13"/>
  <c r="P545" i="13" s="1"/>
  <c r="N546" i="13"/>
  <c r="P546" i="13" s="1"/>
  <c r="N547" i="13"/>
  <c r="P547" i="13" s="1"/>
  <c r="N548" i="13"/>
  <c r="P548" i="13" s="1"/>
  <c r="N549" i="13"/>
  <c r="P549" i="13" s="1"/>
  <c r="N550" i="13"/>
  <c r="P550" i="13" s="1"/>
  <c r="N551" i="13"/>
  <c r="P551" i="13" s="1"/>
  <c r="N552" i="13"/>
  <c r="P552" i="13" s="1"/>
  <c r="N554" i="13"/>
  <c r="P554" i="13" s="1"/>
  <c r="N555" i="13"/>
  <c r="N556" i="13"/>
  <c r="P556" i="13" s="1"/>
  <c r="N557" i="13"/>
  <c r="N558" i="13"/>
  <c r="P558" i="13" s="1"/>
  <c r="N559" i="13"/>
  <c r="N560" i="13"/>
  <c r="P560" i="13" s="1"/>
  <c r="N561" i="13"/>
  <c r="N562" i="13"/>
  <c r="P562" i="13" s="1"/>
  <c r="N563" i="13"/>
  <c r="N564" i="13"/>
  <c r="P564" i="13" s="1"/>
  <c r="N566" i="13"/>
  <c r="P566" i="13" s="1"/>
  <c r="N567" i="13"/>
  <c r="P567" i="13" s="1"/>
  <c r="N568" i="13"/>
  <c r="P568" i="13" s="1"/>
  <c r="N571" i="13"/>
  <c r="P571" i="13" s="1"/>
  <c r="N573" i="13"/>
  <c r="P573" i="13" s="1"/>
  <c r="N574" i="13"/>
  <c r="P574" i="13" s="1"/>
  <c r="N575" i="13"/>
  <c r="P575" i="13" s="1"/>
  <c r="N576" i="13"/>
  <c r="P576" i="13" s="1"/>
  <c r="N577" i="13"/>
  <c r="P577" i="13" s="1"/>
  <c r="N578" i="13"/>
  <c r="P578" i="13" s="1"/>
  <c r="N579" i="13"/>
  <c r="P579" i="13" s="1"/>
  <c r="N580" i="13"/>
  <c r="P580" i="13" s="1"/>
  <c r="N581" i="13"/>
  <c r="P581" i="13" s="1"/>
  <c r="N582" i="13"/>
  <c r="P582" i="13" s="1"/>
  <c r="N583" i="13"/>
  <c r="P583" i="13" s="1"/>
  <c r="N584" i="13"/>
  <c r="P584" i="13" s="1"/>
  <c r="N585" i="13"/>
  <c r="P585" i="13" s="1"/>
  <c r="N586" i="13"/>
  <c r="P586" i="13" s="1"/>
  <c r="N587" i="13"/>
  <c r="P587" i="13" s="1"/>
  <c r="N588" i="13"/>
  <c r="P588" i="13" s="1"/>
  <c r="N591" i="13"/>
  <c r="P591" i="13" s="1"/>
  <c r="N593" i="13"/>
  <c r="P593" i="13" s="1"/>
  <c r="N595" i="13"/>
  <c r="P595" i="13" s="1"/>
  <c r="N597" i="13"/>
  <c r="P597" i="13" s="1"/>
  <c r="N599" i="13"/>
  <c r="P599" i="13" s="1"/>
  <c r="N600" i="13"/>
  <c r="P600" i="13" s="1"/>
  <c r="N601" i="13"/>
  <c r="P601" i="13" s="1"/>
  <c r="N602" i="13"/>
  <c r="P602" i="13" s="1"/>
  <c r="N603" i="13"/>
  <c r="P603" i="13" s="1"/>
  <c r="N604" i="13"/>
  <c r="P604" i="13" s="1"/>
  <c r="N605" i="13"/>
  <c r="P605" i="13" s="1"/>
  <c r="N606" i="13"/>
  <c r="P606" i="13" s="1"/>
  <c r="N607" i="13"/>
  <c r="P607" i="13" s="1"/>
  <c r="N608" i="13"/>
  <c r="P608" i="13" s="1"/>
  <c r="N609" i="13"/>
  <c r="P609" i="13" s="1"/>
  <c r="N610" i="13"/>
  <c r="P610" i="13" s="1"/>
  <c r="N611" i="13"/>
  <c r="P611" i="13" s="1"/>
  <c r="N612" i="13"/>
  <c r="P612" i="13" s="1"/>
  <c r="N613" i="13"/>
  <c r="P613" i="13" s="1"/>
  <c r="N614" i="13"/>
  <c r="P614" i="13" s="1"/>
  <c r="N615" i="13"/>
  <c r="P615" i="13" s="1"/>
  <c r="N616" i="13"/>
  <c r="P616" i="13" s="1"/>
  <c r="N617" i="13"/>
  <c r="P617" i="13" s="1"/>
  <c r="N618" i="13"/>
  <c r="P618" i="13" s="1"/>
  <c r="N621" i="13"/>
  <c r="P621" i="13" s="1"/>
  <c r="N623" i="13"/>
  <c r="P623" i="13" s="1"/>
  <c r="N625" i="13"/>
  <c r="P625" i="13" s="1"/>
  <c r="N627" i="13"/>
  <c r="P627" i="13" s="1"/>
  <c r="N629" i="13"/>
  <c r="P629" i="13" s="1"/>
  <c r="N631" i="13"/>
  <c r="P631" i="13" s="1"/>
  <c r="N632" i="13"/>
  <c r="P632" i="13" s="1"/>
  <c r="N637" i="13"/>
  <c r="P637" i="13" s="1"/>
  <c r="N638" i="13"/>
  <c r="P638" i="13" s="1"/>
  <c r="N639" i="13"/>
  <c r="P639" i="13" s="1"/>
  <c r="N640" i="13"/>
  <c r="P640" i="13" s="1"/>
  <c r="N641" i="13"/>
  <c r="P641" i="13" s="1"/>
  <c r="N642" i="13"/>
  <c r="P642" i="13" s="1"/>
  <c r="N643" i="13"/>
  <c r="P643" i="13" s="1"/>
  <c r="N644" i="13"/>
  <c r="P644" i="13" s="1"/>
  <c r="N645" i="13"/>
  <c r="P645" i="13" s="1"/>
  <c r="N646" i="13"/>
  <c r="P646" i="13" s="1"/>
  <c r="N647" i="13"/>
  <c r="P647" i="13" s="1"/>
  <c r="N648" i="13"/>
  <c r="P648" i="13" s="1"/>
  <c r="N649" i="13"/>
  <c r="P649" i="13" s="1"/>
  <c r="N650" i="13"/>
  <c r="P650" i="13" s="1"/>
  <c r="N651" i="13"/>
  <c r="P651" i="13" s="1"/>
  <c r="N652" i="13"/>
  <c r="P652" i="13" s="1"/>
  <c r="N653" i="13"/>
  <c r="P653" i="13" s="1"/>
  <c r="N654" i="13"/>
  <c r="P654" i="13" s="1"/>
  <c r="N655" i="13"/>
  <c r="P655" i="13" s="1"/>
  <c r="N656" i="13"/>
  <c r="P656" i="13" s="1"/>
  <c r="N657" i="13"/>
  <c r="P657" i="13" s="1"/>
  <c r="N658" i="13"/>
  <c r="P658" i="13" s="1"/>
  <c r="N659" i="13"/>
  <c r="P659" i="13" s="1"/>
  <c r="N662" i="13"/>
  <c r="P662" i="13" s="1"/>
  <c r="N664" i="13"/>
  <c r="P664" i="13" s="1"/>
  <c r="N666" i="13"/>
  <c r="P666" i="13" s="1"/>
  <c r="N668" i="13"/>
  <c r="P668" i="13" s="1"/>
  <c r="N670" i="13"/>
  <c r="P670" i="13" s="1"/>
  <c r="N671" i="13"/>
  <c r="P671" i="13" s="1"/>
  <c r="N672" i="13"/>
  <c r="P672" i="13" s="1"/>
  <c r="N673" i="13"/>
  <c r="P673" i="13" s="1"/>
  <c r="N674" i="13"/>
  <c r="P674" i="13" s="1"/>
  <c r="N675" i="13"/>
  <c r="P675" i="13" s="1"/>
  <c r="N676" i="13"/>
  <c r="P676" i="13" s="1"/>
  <c r="N677" i="13"/>
  <c r="P677" i="13" s="1"/>
  <c r="N678" i="13"/>
  <c r="P678" i="13" s="1"/>
  <c r="N679" i="13"/>
  <c r="P679" i="13" s="1"/>
  <c r="N680" i="13"/>
  <c r="P680" i="13" s="1"/>
  <c r="N681" i="13"/>
  <c r="P681" i="13" s="1"/>
  <c r="N684" i="13"/>
  <c r="P684" i="13" s="1"/>
  <c r="N686" i="13"/>
  <c r="P686" i="13" s="1"/>
  <c r="N688" i="13"/>
  <c r="P688" i="13" s="1"/>
  <c r="N690" i="13"/>
  <c r="P690" i="13" s="1"/>
  <c r="N692" i="13"/>
  <c r="P692" i="13" s="1"/>
  <c r="P694" i="13" s="1"/>
  <c r="N693" i="13"/>
  <c r="P693" i="13" s="1"/>
  <c r="N696" i="13"/>
  <c r="P696" i="13" s="1"/>
  <c r="N698" i="13"/>
  <c r="P698" i="13" s="1"/>
  <c r="N700" i="13"/>
  <c r="P700" i="13" s="1"/>
  <c r="N702" i="13"/>
  <c r="P702" i="13" s="1"/>
  <c r="N704" i="13"/>
  <c r="P704" i="13" s="1"/>
  <c r="N706" i="13"/>
  <c r="P706" i="13" s="1"/>
  <c r="N708" i="13"/>
  <c r="P708" i="13" s="1"/>
  <c r="N710" i="13"/>
  <c r="P710" i="13" s="1"/>
  <c r="N712" i="13"/>
  <c r="P712" i="13" s="1"/>
  <c r="N714" i="13"/>
  <c r="P714" i="13" s="1"/>
  <c r="N716" i="13"/>
  <c r="P716" i="13" s="1"/>
  <c r="N718" i="13"/>
  <c r="P718" i="13" s="1"/>
  <c r="N720" i="13"/>
  <c r="P720" i="13" s="1"/>
  <c r="N721" i="13"/>
  <c r="P721" i="13" s="1"/>
  <c r="N722" i="13"/>
  <c r="P722" i="13" s="1"/>
  <c r="N723" i="13"/>
  <c r="P723" i="13" s="1"/>
  <c r="N724" i="13"/>
  <c r="P724" i="13" s="1"/>
  <c r="N725" i="13"/>
  <c r="P725" i="13" s="1"/>
  <c r="N726" i="13"/>
  <c r="P726" i="13" s="1"/>
  <c r="N727" i="13"/>
  <c r="P727" i="13" s="1"/>
  <c r="N730" i="13"/>
  <c r="P730" i="13" s="1"/>
  <c r="N732" i="13"/>
  <c r="P732" i="13" s="1"/>
  <c r="N734" i="13"/>
  <c r="P734" i="13" s="1"/>
  <c r="N736" i="13"/>
  <c r="P736" i="13" s="1"/>
  <c r="N737" i="13"/>
  <c r="P737" i="13" s="1"/>
  <c r="N740" i="13"/>
  <c r="P740" i="13" s="1"/>
  <c r="N742" i="13"/>
  <c r="P742" i="13" s="1"/>
  <c r="N744" i="13"/>
  <c r="P744" i="13" s="1"/>
  <c r="N745" i="13"/>
  <c r="P745" i="13" s="1"/>
  <c r="N746" i="13"/>
  <c r="P746" i="13" s="1"/>
  <c r="N747" i="13"/>
  <c r="P747" i="13" s="1"/>
  <c r="N748" i="13"/>
  <c r="P748" i="13" s="1"/>
  <c r="N749" i="13"/>
  <c r="P749" i="13" s="1"/>
  <c r="N750" i="13"/>
  <c r="P750" i="13" s="1"/>
  <c r="N751" i="13"/>
  <c r="P751" i="13" s="1"/>
  <c r="N752" i="13"/>
  <c r="P752" i="13" s="1"/>
  <c r="N753" i="13"/>
  <c r="P753" i="13" s="1"/>
  <c r="N754" i="13"/>
  <c r="P754" i="13" s="1"/>
  <c r="N755" i="13"/>
  <c r="P755" i="13" s="1"/>
  <c r="N758" i="13"/>
  <c r="P758" i="13" s="1"/>
  <c r="N759" i="13"/>
  <c r="P759" i="13" s="1"/>
  <c r="N762" i="13"/>
  <c r="P762" i="13" s="1"/>
  <c r="N764" i="13"/>
  <c r="P764" i="13" s="1"/>
  <c r="N766" i="13"/>
  <c r="P766" i="13" s="1"/>
  <c r="N768" i="13"/>
  <c r="P768" i="13" s="1"/>
  <c r="N770" i="13"/>
  <c r="P770" i="13" s="1"/>
  <c r="N771" i="13"/>
  <c r="P771" i="13" s="1"/>
  <c r="N772" i="13"/>
  <c r="P772" i="13" s="1"/>
  <c r="N773" i="13"/>
  <c r="P773" i="13" s="1"/>
  <c r="N774" i="13"/>
  <c r="P774" i="13" s="1"/>
  <c r="N775" i="13"/>
  <c r="P775" i="13" s="1"/>
  <c r="N776" i="13"/>
  <c r="P776" i="13" s="1"/>
  <c r="N777" i="13"/>
  <c r="P777" i="13" s="1"/>
  <c r="N778" i="13"/>
  <c r="P778" i="13" s="1"/>
  <c r="N781" i="13"/>
  <c r="P781" i="13" s="1"/>
  <c r="N204" i="13"/>
  <c r="P204" i="13" s="1"/>
  <c r="N205" i="13"/>
  <c r="P205" i="13" s="1"/>
  <c r="N206" i="13"/>
  <c r="P206" i="13" s="1"/>
  <c r="N207" i="13"/>
  <c r="P207" i="13" s="1"/>
  <c r="N208" i="13"/>
  <c r="P208" i="13" s="1"/>
  <c r="N209" i="13"/>
  <c r="P209" i="13" s="1"/>
  <c r="N210" i="13"/>
  <c r="P210" i="13" s="1"/>
  <c r="N211" i="13"/>
  <c r="P211" i="13" s="1"/>
  <c r="N212" i="13"/>
  <c r="P212" i="13" s="1"/>
  <c r="N783" i="13"/>
  <c r="P783" i="13" s="1"/>
  <c r="N784" i="13"/>
  <c r="P784" i="13" s="1"/>
  <c r="N785" i="13"/>
  <c r="P785" i="13" s="1"/>
  <c r="N786" i="13"/>
  <c r="P786" i="13" s="1"/>
  <c r="N787" i="13"/>
  <c r="P787" i="13" s="1"/>
  <c r="N788" i="13"/>
  <c r="P788" i="13" s="1"/>
  <c r="N789" i="13"/>
  <c r="P789" i="13" s="1"/>
  <c r="N790" i="13"/>
  <c r="P790" i="13" s="1"/>
  <c r="N791" i="13"/>
  <c r="P791" i="13" s="1"/>
  <c r="N792" i="13"/>
  <c r="P792" i="13" s="1"/>
  <c r="N795" i="13"/>
  <c r="P795" i="13" s="1"/>
  <c r="N797" i="13"/>
  <c r="P797" i="13" s="1"/>
  <c r="N799" i="13"/>
  <c r="P799" i="13" s="1"/>
  <c r="N801" i="13"/>
  <c r="P801" i="13" s="1"/>
  <c r="N802" i="13"/>
  <c r="P802" i="13" s="1"/>
  <c r="N803" i="13"/>
  <c r="P803" i="13" s="1"/>
  <c r="N804" i="13"/>
  <c r="P804" i="13" s="1"/>
  <c r="N805" i="13"/>
  <c r="P805" i="13" s="1"/>
  <c r="N806" i="13"/>
  <c r="P806" i="13" s="1"/>
  <c r="N807" i="13"/>
  <c r="P807" i="13" s="1"/>
  <c r="N808" i="13"/>
  <c r="P808" i="13" s="1"/>
  <c r="N809" i="13"/>
  <c r="P809" i="13" s="1"/>
  <c r="N812" i="13"/>
  <c r="P812" i="13" s="1"/>
  <c r="N813" i="13"/>
  <c r="P813" i="13" s="1"/>
  <c r="N215" i="13"/>
  <c r="P215" i="13" s="1"/>
  <c r="N216" i="13"/>
  <c r="P216" i="13" s="1"/>
  <c r="N217" i="13"/>
  <c r="P217" i="13" s="1"/>
  <c r="N218" i="13"/>
  <c r="P218" i="13" s="1"/>
  <c r="N219" i="13"/>
  <c r="P219" i="13" s="1"/>
  <c r="N222" i="13"/>
  <c r="P222" i="13" s="1"/>
  <c r="N223" i="13"/>
  <c r="P223" i="13" s="1"/>
  <c r="N226" i="13"/>
  <c r="P226" i="13" s="1"/>
  <c r="N227" i="13"/>
  <c r="P227" i="13" s="1"/>
  <c r="N228" i="13"/>
  <c r="P228" i="13" s="1"/>
  <c r="N229" i="13"/>
  <c r="P229" i="13" s="1"/>
  <c r="N230" i="13"/>
  <c r="P230" i="13" s="1"/>
  <c r="N231" i="13"/>
  <c r="P231" i="13" s="1"/>
  <c r="N232" i="13"/>
  <c r="P232" i="13" s="1"/>
  <c r="N233" i="13"/>
  <c r="P233" i="13" s="1"/>
  <c r="N234" i="13"/>
  <c r="P234" i="13" s="1"/>
  <c r="N235" i="13"/>
  <c r="P235" i="13" s="1"/>
  <c r="N236" i="13"/>
  <c r="P236" i="13" s="1"/>
  <c r="N237" i="13"/>
  <c r="P237" i="13" s="1"/>
  <c r="N238" i="13"/>
  <c r="P238" i="13" s="1"/>
  <c r="N239" i="13"/>
  <c r="P239" i="13" s="1"/>
  <c r="N240" i="13"/>
  <c r="P240" i="13" s="1"/>
  <c r="N241" i="13"/>
  <c r="P241" i="13" s="1"/>
  <c r="N242" i="13"/>
  <c r="P242" i="13" s="1"/>
  <c r="N243" i="13"/>
  <c r="P243" i="13" s="1"/>
  <c r="N244" i="13"/>
  <c r="P244" i="13" s="1"/>
  <c r="N245" i="13"/>
  <c r="P245" i="13" s="1"/>
  <c r="N246" i="13"/>
  <c r="P246" i="13" s="1"/>
  <c r="N247" i="13"/>
  <c r="P247" i="13" s="1"/>
  <c r="N248" i="13"/>
  <c r="P248" i="13" s="1"/>
  <c r="N249" i="13"/>
  <c r="P249" i="13" s="1"/>
  <c r="N250" i="13"/>
  <c r="P250" i="13" s="1"/>
  <c r="N251" i="13"/>
  <c r="P251" i="13" s="1"/>
  <c r="N252" i="13"/>
  <c r="P252" i="13" s="1"/>
  <c r="N253" i="13"/>
  <c r="P253" i="13" s="1"/>
  <c r="N254" i="13"/>
  <c r="P254" i="13" s="1"/>
  <c r="N255" i="13"/>
  <c r="P255" i="13" s="1"/>
  <c r="N256" i="13"/>
  <c r="P256" i="13" s="1"/>
  <c r="N257" i="13"/>
  <c r="P257" i="13" s="1"/>
  <c r="N258" i="13"/>
  <c r="P258" i="13" s="1"/>
  <c r="N259" i="13"/>
  <c r="P259" i="13" s="1"/>
  <c r="N260" i="13"/>
  <c r="P260" i="13" s="1"/>
  <c r="N816" i="13"/>
  <c r="P816" i="13" s="1"/>
  <c r="N817" i="13"/>
  <c r="P817" i="13" s="1"/>
  <c r="N818" i="13"/>
  <c r="P818" i="13" s="1"/>
  <c r="N819" i="13"/>
  <c r="P819" i="13" s="1"/>
  <c r="N820" i="13"/>
  <c r="P820" i="13" s="1"/>
  <c r="N821" i="13"/>
  <c r="P821" i="13" s="1"/>
  <c r="N822" i="13"/>
  <c r="P822" i="13" s="1"/>
  <c r="N823" i="13"/>
  <c r="P823" i="13" s="1"/>
  <c r="N826" i="13"/>
  <c r="P826" i="13" s="1"/>
  <c r="N828" i="13"/>
  <c r="P828" i="13" s="1"/>
  <c r="N830" i="13"/>
  <c r="P830" i="13" s="1"/>
  <c r="N832" i="13"/>
  <c r="P832" i="13" s="1"/>
  <c r="N833" i="13"/>
  <c r="P833" i="13" s="1"/>
  <c r="N834" i="13"/>
  <c r="P834" i="13" s="1"/>
  <c r="N835" i="13"/>
  <c r="P835" i="13" s="1"/>
  <c r="N836" i="13"/>
  <c r="P836" i="13" s="1"/>
  <c r="N839" i="13"/>
  <c r="P839" i="13" s="1"/>
  <c r="N841" i="13"/>
  <c r="P841" i="13" s="1"/>
  <c r="N843" i="13"/>
  <c r="P843" i="13" s="1"/>
  <c r="N844" i="13"/>
  <c r="P844" i="13" s="1"/>
  <c r="N845" i="13"/>
  <c r="P845" i="13" s="1"/>
  <c r="N848" i="13"/>
  <c r="P848" i="13" s="1"/>
  <c r="N849" i="13"/>
  <c r="P849" i="13" s="1"/>
  <c r="N850" i="13"/>
  <c r="P850" i="13" s="1"/>
  <c r="N851" i="13"/>
  <c r="P851" i="13" s="1"/>
  <c r="N852" i="13"/>
  <c r="P852" i="13" s="1"/>
  <c r="N853" i="13"/>
  <c r="P853" i="13" s="1"/>
  <c r="N854" i="13"/>
  <c r="P854" i="13" s="1"/>
  <c r="N855" i="13"/>
  <c r="P855" i="13" s="1"/>
  <c r="N858" i="13"/>
  <c r="P858" i="13" s="1"/>
  <c r="N859" i="13"/>
  <c r="P859" i="13" s="1"/>
  <c r="N862" i="13"/>
  <c r="P862" i="13" s="1"/>
  <c r="N863" i="13"/>
  <c r="P863" i="13" s="1"/>
  <c r="N864" i="13"/>
  <c r="P864" i="13" s="1"/>
  <c r="N867" i="13"/>
  <c r="P867" i="13" s="1"/>
  <c r="N868" i="13"/>
  <c r="P868" i="13" s="1"/>
  <c r="N869" i="13"/>
  <c r="P869" i="13" s="1"/>
  <c r="N870" i="13"/>
  <c r="P870" i="13" s="1"/>
  <c r="N873" i="13"/>
  <c r="P873" i="13" s="1"/>
  <c r="N875" i="13"/>
  <c r="P875" i="13" s="1"/>
  <c r="N876" i="13"/>
  <c r="P876" i="13" s="1"/>
  <c r="N877" i="13"/>
  <c r="P877" i="13" s="1"/>
  <c r="N878" i="13"/>
  <c r="P878" i="13" s="1"/>
  <c r="N879" i="13"/>
  <c r="P879" i="13" s="1"/>
  <c r="N880" i="13"/>
  <c r="P880" i="13" s="1"/>
  <c r="N881" i="13"/>
  <c r="P881" i="13" s="1"/>
  <c r="N882" i="13"/>
  <c r="P882" i="13" s="1"/>
  <c r="N883" i="13"/>
  <c r="P883" i="13" s="1"/>
  <c r="N884" i="13"/>
  <c r="P884" i="13" s="1"/>
  <c r="N887" i="13"/>
  <c r="P887" i="13" s="1"/>
  <c r="N889" i="13"/>
  <c r="P889" i="13" s="1"/>
  <c r="N891" i="13"/>
  <c r="P891" i="13" s="1"/>
  <c r="N893" i="13"/>
  <c r="P893" i="13" s="1"/>
  <c r="N894" i="13"/>
  <c r="P894" i="13" s="1"/>
  <c r="N895" i="13"/>
  <c r="P895" i="13" s="1"/>
  <c r="N896" i="13"/>
  <c r="P896" i="13" s="1"/>
  <c r="N897" i="13"/>
  <c r="P897" i="13" s="1"/>
  <c r="N898" i="13"/>
  <c r="P898" i="13" s="1"/>
  <c r="N901" i="13"/>
  <c r="P901" i="13" s="1"/>
  <c r="N902" i="13"/>
  <c r="P902" i="13" s="1"/>
  <c r="N903" i="13"/>
  <c r="P903" i="13" s="1"/>
  <c r="N904" i="13"/>
  <c r="P904" i="13" s="1"/>
  <c r="N907" i="13"/>
  <c r="P907" i="13" s="1"/>
  <c r="N909" i="13"/>
  <c r="P909" i="13" s="1"/>
  <c r="N910" i="13"/>
  <c r="P910" i="13" s="1"/>
  <c r="N913" i="13"/>
  <c r="P913" i="13" s="1"/>
  <c r="N914" i="13"/>
  <c r="P914" i="13" s="1"/>
  <c r="N915" i="13"/>
  <c r="P915" i="13" s="1"/>
  <c r="N916" i="13"/>
  <c r="P916" i="13" s="1"/>
  <c r="N917" i="13"/>
  <c r="P917" i="13" s="1"/>
  <c r="N918" i="13"/>
  <c r="P918" i="13" s="1"/>
  <c r="N919" i="13"/>
  <c r="P919" i="13" s="1"/>
  <c r="N920" i="13"/>
  <c r="P920" i="13" s="1"/>
  <c r="N921" i="13"/>
  <c r="P921" i="13" s="1"/>
  <c r="N924" i="13"/>
  <c r="P924" i="13" s="1"/>
  <c r="N926" i="13"/>
  <c r="P926" i="13" s="1"/>
  <c r="N927" i="13"/>
  <c r="P927" i="13" s="1"/>
  <c r="N928" i="13"/>
  <c r="P928" i="13" s="1"/>
  <c r="N929" i="13"/>
  <c r="P929" i="13" s="1"/>
  <c r="N932" i="13"/>
  <c r="P932" i="13" s="1"/>
  <c r="N934" i="13"/>
  <c r="P934" i="13" s="1"/>
  <c r="N936" i="13"/>
  <c r="P936" i="13" s="1"/>
  <c r="N937" i="13"/>
  <c r="P937" i="13" s="1"/>
  <c r="N938" i="13"/>
  <c r="P938" i="13" s="1"/>
  <c r="N939" i="13"/>
  <c r="P939" i="13" s="1"/>
  <c r="N940" i="13"/>
  <c r="P940" i="13" s="1"/>
  <c r="N263" i="13"/>
  <c r="P263" i="13" s="1"/>
  <c r="N942" i="13"/>
  <c r="N265" i="13"/>
  <c r="P265" i="13" s="1"/>
  <c r="N266" i="13"/>
  <c r="P266" i="13" s="1"/>
  <c r="N267" i="13"/>
  <c r="P267" i="13" s="1"/>
  <c r="N268" i="13"/>
  <c r="P268" i="13" s="1"/>
  <c r="N943" i="13"/>
  <c r="P943" i="13" s="1"/>
  <c r="P945" i="13" s="1"/>
  <c r="N944" i="13"/>
  <c r="P944" i="13" s="1"/>
  <c r="N947" i="13"/>
  <c r="P947" i="13" s="1"/>
  <c r="N949" i="13"/>
  <c r="P949" i="13" s="1"/>
  <c r="N950" i="13"/>
  <c r="P950" i="13" s="1"/>
  <c r="N951" i="13"/>
  <c r="P951" i="13" s="1"/>
  <c r="N954" i="13"/>
  <c r="P954" i="13" s="1"/>
  <c r="N956" i="13"/>
  <c r="P956" i="13" s="1"/>
  <c r="N958" i="13"/>
  <c r="P958" i="13" s="1"/>
  <c r="N960" i="13"/>
  <c r="P960" i="13" s="1"/>
  <c r="N962" i="13"/>
  <c r="P962" i="13" s="1"/>
  <c r="N963" i="13"/>
  <c r="P963" i="13" s="1"/>
  <c r="N964" i="13"/>
  <c r="P964" i="13" s="1"/>
  <c r="N965" i="13"/>
  <c r="P965" i="13" s="1"/>
  <c r="N966" i="13"/>
  <c r="P966" i="13" s="1"/>
  <c r="N967" i="13"/>
  <c r="P967" i="13" s="1"/>
  <c r="N968" i="13"/>
  <c r="P968" i="13" s="1"/>
  <c r="N971" i="13"/>
  <c r="P971" i="13" s="1"/>
  <c r="N972" i="13"/>
  <c r="P972" i="13" s="1"/>
  <c r="N973" i="13"/>
  <c r="P973" i="13" s="1"/>
  <c r="N974" i="13"/>
  <c r="P974" i="13" s="1"/>
  <c r="N977" i="13"/>
  <c r="P977" i="13" s="1"/>
  <c r="N978" i="13"/>
  <c r="P978" i="13" s="1"/>
  <c r="N979" i="13"/>
  <c r="P979" i="13" s="1"/>
  <c r="N980" i="13"/>
  <c r="P980" i="13" s="1"/>
  <c r="N983" i="13"/>
  <c r="P983" i="13" s="1"/>
  <c r="N985" i="13"/>
  <c r="P985" i="13" s="1"/>
  <c r="N987" i="13"/>
  <c r="P987" i="13" s="1"/>
  <c r="N989" i="13"/>
  <c r="P989" i="13" s="1"/>
  <c r="N990" i="13"/>
  <c r="P990" i="13" s="1"/>
  <c r="N991" i="13"/>
  <c r="P991" i="13" s="1"/>
  <c r="N994" i="13"/>
  <c r="P994" i="13" s="1"/>
  <c r="N996" i="13"/>
  <c r="P996" i="13" s="1"/>
  <c r="P998" i="13" s="1"/>
  <c r="N997" i="13"/>
  <c r="P997" i="13" s="1"/>
  <c r="N1000" i="13"/>
  <c r="P1000" i="13" s="1"/>
  <c r="N1002" i="13"/>
  <c r="P1002" i="13" s="1"/>
  <c r="N1003" i="13"/>
  <c r="P1003" i="13" s="1"/>
  <c r="N1004" i="13"/>
  <c r="P1004" i="13" s="1"/>
  <c r="N1005" i="13"/>
  <c r="P1005" i="13" s="1"/>
  <c r="N1008" i="13"/>
  <c r="P1008" i="13" s="1"/>
  <c r="N271" i="13"/>
  <c r="P271" i="13" s="1"/>
  <c r="N272" i="13"/>
  <c r="P272" i="13" s="1"/>
  <c r="N273" i="13"/>
  <c r="P273" i="13" s="1"/>
  <c r="N274" i="13"/>
  <c r="P274" i="13" s="1"/>
  <c r="N1010" i="13"/>
  <c r="P1010" i="13" s="1"/>
  <c r="N1012" i="13"/>
  <c r="P1012" i="13" s="1"/>
  <c r="N1014" i="13"/>
  <c r="P1014" i="13" s="1"/>
  <c r="N1016" i="13"/>
  <c r="P1016" i="13" s="1"/>
  <c r="N1017" i="13"/>
  <c r="P1017" i="13" s="1"/>
  <c r="N1020" i="13"/>
  <c r="P1020" i="13" s="1"/>
  <c r="N1022" i="13"/>
  <c r="P1022" i="13" s="1"/>
  <c r="N1023" i="13"/>
  <c r="P1023" i="13" s="1"/>
  <c r="N1024" i="13"/>
  <c r="P1024" i="13" s="1"/>
  <c r="N1025" i="13"/>
  <c r="P1025" i="13" s="1"/>
  <c r="N1026" i="13"/>
  <c r="P1026" i="13" s="1"/>
  <c r="N1029" i="13"/>
  <c r="P1029" i="13" s="1"/>
  <c r="N1031" i="13"/>
  <c r="P1031" i="13" s="1"/>
  <c r="N1033" i="13"/>
  <c r="P1033" i="13" s="1"/>
  <c r="N1035" i="13"/>
  <c r="P1035" i="13" s="1"/>
  <c r="N1036" i="13"/>
  <c r="P1036" i="13" s="1"/>
  <c r="N1039" i="13"/>
  <c r="P1039" i="13" s="1"/>
  <c r="N1040" i="13"/>
  <c r="P1040" i="13" s="1"/>
  <c r="N1043" i="13"/>
  <c r="P1043" i="13" s="1"/>
  <c r="N1045" i="13"/>
  <c r="P1045" i="13" s="1"/>
  <c r="N1047" i="13"/>
  <c r="P1047" i="13" s="1"/>
  <c r="N1049" i="13"/>
  <c r="P1049" i="13" s="1"/>
  <c r="N1050" i="13"/>
  <c r="P1050" i="13" s="1"/>
  <c r="N1053" i="13"/>
  <c r="P1053" i="13" s="1"/>
  <c r="N1055" i="13"/>
  <c r="P1055" i="13" s="1"/>
  <c r="N1057" i="13"/>
  <c r="P1057" i="13" s="1"/>
  <c r="N1059" i="13"/>
  <c r="P1059" i="13" s="1"/>
  <c r="N1061" i="13"/>
  <c r="P1061" i="13" s="1"/>
  <c r="N1065" i="13"/>
  <c r="P1065" i="13" s="1"/>
  <c r="N1067" i="13"/>
  <c r="P1067" i="13" s="1"/>
  <c r="N1069" i="13"/>
  <c r="P1069" i="13" s="1"/>
  <c r="N1071" i="13"/>
  <c r="P1071" i="13" s="1"/>
  <c r="N1073" i="13"/>
  <c r="P1073" i="13" s="1"/>
  <c r="N1075" i="13"/>
  <c r="P1075" i="13" s="1"/>
  <c r="N1076" i="13"/>
  <c r="P1076" i="13" s="1"/>
  <c r="N1077" i="13"/>
  <c r="P1077" i="13" s="1"/>
  <c r="N1078" i="13"/>
  <c r="P1078" i="13" s="1"/>
  <c r="N1079" i="13"/>
  <c r="P1079" i="13" s="1"/>
  <c r="N1080" i="13"/>
  <c r="P1080" i="13" s="1"/>
  <c r="N1081" i="13"/>
  <c r="P1081" i="13" s="1"/>
  <c r="N1082" i="13"/>
  <c r="P1082" i="13" s="1"/>
  <c r="N1083" i="13"/>
  <c r="P1083" i="13" s="1"/>
  <c r="N1084" i="13"/>
  <c r="P1084" i="13" s="1"/>
  <c r="N1085" i="13"/>
  <c r="P1085" i="13" s="1"/>
  <c r="N1086" i="13"/>
  <c r="P1086" i="13" s="1"/>
  <c r="N1087" i="13"/>
  <c r="P1087" i="13" s="1"/>
  <c r="N1090" i="13"/>
  <c r="P1090" i="13" s="1"/>
  <c r="N1092" i="13"/>
  <c r="P1092" i="13" s="1"/>
  <c r="N1094" i="13"/>
  <c r="P1094" i="13" s="1"/>
  <c r="N1095" i="13"/>
  <c r="P1095" i="13" s="1"/>
  <c r="N1098" i="13"/>
  <c r="P1098" i="13" s="1"/>
  <c r="N1100" i="13"/>
  <c r="P1100" i="13" s="1"/>
  <c r="N1102" i="13"/>
  <c r="P1102" i="13" s="1"/>
  <c r="N277" i="13"/>
  <c r="P277" i="13" s="1"/>
  <c r="N278" i="13"/>
  <c r="P278" i="13" s="1"/>
  <c r="N279" i="13"/>
  <c r="P279" i="13" s="1"/>
  <c r="N280" i="13"/>
  <c r="P280" i="13" s="1"/>
  <c r="N1104" i="13"/>
  <c r="P1104" i="13" s="1"/>
  <c r="N1105" i="13"/>
  <c r="P1105" i="13" s="1"/>
  <c r="N1106" i="13"/>
  <c r="P1106" i="13" s="1"/>
  <c r="N1107" i="13"/>
  <c r="P1107" i="13" s="1"/>
  <c r="N1108" i="13"/>
  <c r="P1108" i="13" s="1"/>
  <c r="N1109" i="13"/>
  <c r="P1109" i="13" s="1"/>
  <c r="N1110" i="13"/>
  <c r="P1110" i="13" s="1"/>
  <c r="N1111" i="13"/>
  <c r="P1111" i="13" s="1"/>
  <c r="N1112" i="13"/>
  <c r="P1112" i="13" s="1"/>
  <c r="N1113" i="13"/>
  <c r="P1113" i="13" s="1"/>
  <c r="N1114" i="13"/>
  <c r="P1114" i="13" s="1"/>
  <c r="N1115" i="13"/>
  <c r="P1115" i="13" s="1"/>
  <c r="N1116" i="13"/>
  <c r="P1116" i="13" s="1"/>
  <c r="N1117" i="13"/>
  <c r="P1117" i="13" s="1"/>
  <c r="N1118" i="13"/>
  <c r="P1118" i="13" s="1"/>
  <c r="N1121" i="13"/>
  <c r="P1121" i="13" s="1"/>
  <c r="N1123" i="13"/>
  <c r="P1123" i="13" s="1"/>
  <c r="N1124" i="13"/>
  <c r="P1124" i="13" s="1"/>
  <c r="N1125" i="13"/>
  <c r="P1125" i="13" s="1"/>
  <c r="N1126" i="13"/>
  <c r="P1126" i="13" s="1"/>
  <c r="N1129" i="13"/>
  <c r="P1129" i="13" s="1"/>
  <c r="N1131" i="13"/>
  <c r="P1131" i="13" s="1"/>
  <c r="N1132" i="13"/>
  <c r="P1132" i="13" s="1"/>
  <c r="N1135" i="13"/>
  <c r="P1135" i="13" s="1"/>
  <c r="N1136" i="13"/>
  <c r="P1136" i="13" s="1"/>
  <c r="N1137" i="13"/>
  <c r="P1137" i="13" s="1"/>
  <c r="N1138" i="13"/>
  <c r="P1138" i="13" s="1"/>
  <c r="N1141" i="13"/>
  <c r="P1141" i="13" s="1"/>
  <c r="P1145" i="13" s="1"/>
  <c r="N1142" i="13"/>
  <c r="P1142" i="13" s="1"/>
  <c r="N1143" i="13"/>
  <c r="P1143" i="13" s="1"/>
  <c r="N1144" i="13"/>
  <c r="P1144" i="13" s="1"/>
  <c r="N1147" i="13"/>
  <c r="P1147" i="13" s="1"/>
  <c r="N1148" i="13"/>
  <c r="P1148" i="13" s="1"/>
  <c r="N1149" i="13"/>
  <c r="P1149" i="13" s="1"/>
  <c r="N1152" i="13"/>
  <c r="P1152" i="13" s="1"/>
  <c r="N5" i="13"/>
  <c r="P5" i="13" s="1"/>
  <c r="M1152" i="13"/>
  <c r="J1150" i="13"/>
  <c r="M1149" i="13"/>
  <c r="M1148" i="13"/>
  <c r="M1147" i="13"/>
  <c r="J1145" i="13"/>
  <c r="M1144" i="13"/>
  <c r="M1143" i="13"/>
  <c r="M1142" i="13"/>
  <c r="M1141" i="13"/>
  <c r="J1139" i="13"/>
  <c r="M1138" i="13"/>
  <c r="M1137" i="13"/>
  <c r="M1136" i="13"/>
  <c r="M1135" i="13"/>
  <c r="J1133" i="13"/>
  <c r="M1132" i="13"/>
  <c r="M1131" i="13"/>
  <c r="M1129" i="13"/>
  <c r="J1127" i="13"/>
  <c r="M1126" i="13"/>
  <c r="M1125" i="13"/>
  <c r="M1124" i="13"/>
  <c r="M1123" i="13"/>
  <c r="M1121" i="13"/>
  <c r="J1119" i="13"/>
  <c r="M1118" i="13"/>
  <c r="M1117" i="13"/>
  <c r="M1116" i="13"/>
  <c r="M1115" i="13"/>
  <c r="M1114" i="13"/>
  <c r="M1113" i="13"/>
  <c r="M1112" i="13"/>
  <c r="M1111" i="13"/>
  <c r="M1110" i="13"/>
  <c r="M1109" i="13"/>
  <c r="M1108" i="13"/>
  <c r="M1107" i="13"/>
  <c r="M1106" i="13"/>
  <c r="M1105" i="13"/>
  <c r="M1104" i="13"/>
  <c r="J281" i="13"/>
  <c r="M280" i="13"/>
  <c r="M279" i="13"/>
  <c r="M278" i="13"/>
  <c r="M277" i="13"/>
  <c r="M1102" i="13"/>
  <c r="J1096" i="13"/>
  <c r="M1095" i="13"/>
  <c r="M1094" i="13"/>
  <c r="J1088" i="13"/>
  <c r="M1087" i="13"/>
  <c r="M1085" i="13"/>
  <c r="M1084" i="13"/>
  <c r="M1083" i="13"/>
  <c r="M1082" i="13"/>
  <c r="M1081" i="13"/>
  <c r="M1080" i="13"/>
  <c r="M1079" i="13"/>
  <c r="M1078" i="13"/>
  <c r="M1077" i="13"/>
  <c r="M1076" i="13"/>
  <c r="M1073" i="13"/>
  <c r="M1067" i="13"/>
  <c r="M1063" i="13"/>
  <c r="M1061" i="13"/>
  <c r="M1057" i="13"/>
  <c r="M1055" i="13"/>
  <c r="J1051" i="13"/>
  <c r="M1050" i="13"/>
  <c r="M1049" i="13"/>
  <c r="M1045" i="13"/>
  <c r="M1043" i="13"/>
  <c r="J1041" i="13"/>
  <c r="M1040" i="13"/>
  <c r="M1039" i="13"/>
  <c r="J1037" i="13"/>
  <c r="M1036" i="13"/>
  <c r="M1035" i="13"/>
  <c r="M1029" i="13"/>
  <c r="J1027" i="13"/>
  <c r="M1026" i="13"/>
  <c r="M1025" i="13"/>
  <c r="M1024" i="13"/>
  <c r="M1023" i="13"/>
  <c r="M1022" i="13"/>
  <c r="M1020" i="13"/>
  <c r="J1018" i="13"/>
  <c r="M1017" i="13"/>
  <c r="M1016" i="13"/>
  <c r="M1014" i="13"/>
  <c r="M1012" i="13"/>
  <c r="M1010" i="13"/>
  <c r="J275" i="13"/>
  <c r="M274" i="13"/>
  <c r="M273" i="13"/>
  <c r="M272" i="13"/>
  <c r="M271" i="13"/>
  <c r="J1006" i="13"/>
  <c r="J998" i="13"/>
  <c r="M997" i="13"/>
  <c r="M996" i="13"/>
  <c r="M994" i="13"/>
  <c r="J992" i="13"/>
  <c r="M990" i="13"/>
  <c r="M989" i="13"/>
  <c r="M983" i="13"/>
  <c r="J981" i="13"/>
  <c r="M979" i="13"/>
  <c r="M978" i="13"/>
  <c r="M977" i="13"/>
  <c r="J975" i="13"/>
  <c r="M972" i="13"/>
  <c r="M971" i="13"/>
  <c r="J969" i="13"/>
  <c r="M968" i="13"/>
  <c r="M966" i="13"/>
  <c r="M965" i="13"/>
  <c r="M964" i="13"/>
  <c r="M963" i="13"/>
  <c r="M962" i="13"/>
  <c r="M960" i="13"/>
  <c r="M958" i="13"/>
  <c r="J952" i="13"/>
  <c r="M951" i="13"/>
  <c r="M950" i="13"/>
  <c r="M949" i="13"/>
  <c r="M947" i="13"/>
  <c r="J945" i="13"/>
  <c r="N945" i="13" s="1"/>
  <c r="M944" i="13"/>
  <c r="M943" i="13"/>
  <c r="J269" i="13"/>
  <c r="M268" i="13"/>
  <c r="M267" i="13"/>
  <c r="M266" i="13"/>
  <c r="M265" i="13"/>
  <c r="M263" i="13"/>
  <c r="J941" i="13"/>
  <c r="M940" i="13"/>
  <c r="M939" i="13"/>
  <c r="M938" i="13"/>
  <c r="M937" i="13"/>
  <c r="M936" i="13"/>
  <c r="M934" i="13"/>
  <c r="M932" i="13"/>
  <c r="J930" i="13"/>
  <c r="M924" i="13"/>
  <c r="J922" i="13"/>
  <c r="M921" i="13"/>
  <c r="M920" i="13"/>
  <c r="M919" i="13"/>
  <c r="M918" i="13"/>
  <c r="M917" i="13"/>
  <c r="M916" i="13"/>
  <c r="J911" i="13"/>
  <c r="K909" i="13"/>
  <c r="J905" i="13"/>
  <c r="M904" i="13"/>
  <c r="M903" i="13"/>
  <c r="M902" i="13"/>
  <c r="M901" i="13"/>
  <c r="J899" i="13"/>
  <c r="M898" i="13"/>
  <c r="M897" i="13"/>
  <c r="M896" i="13"/>
  <c r="M895" i="13"/>
  <c r="M887" i="13"/>
  <c r="J885" i="13"/>
  <c r="M884" i="13"/>
  <c r="M883" i="13"/>
  <c r="M882" i="13"/>
  <c r="M881" i="13"/>
  <c r="M880" i="13"/>
  <c r="M879" i="13"/>
  <c r="M878" i="13"/>
  <c r="M877" i="13"/>
  <c r="M876" i="13"/>
  <c r="M875" i="13"/>
  <c r="M873" i="13"/>
  <c r="J871" i="13"/>
  <c r="M870" i="13"/>
  <c r="M869" i="13"/>
  <c r="M868" i="13"/>
  <c r="M867" i="13"/>
  <c r="J865" i="13"/>
  <c r="M864" i="13"/>
  <c r="M863" i="13"/>
  <c r="M862" i="13"/>
  <c r="J860" i="13"/>
  <c r="M859" i="13"/>
  <c r="M858" i="13"/>
  <c r="J856" i="13"/>
  <c r="J846" i="13"/>
  <c r="M839" i="13"/>
  <c r="J837" i="13"/>
  <c r="M836" i="13"/>
  <c r="M835" i="13"/>
  <c r="M834" i="13"/>
  <c r="M833" i="13"/>
  <c r="M832" i="13"/>
  <c r="J824" i="13"/>
  <c r="M823" i="13"/>
  <c r="M822" i="13"/>
  <c r="M821" i="13"/>
  <c r="M820" i="13"/>
  <c r="M819" i="13"/>
  <c r="M818" i="13"/>
  <c r="M817" i="13"/>
  <c r="M816" i="13"/>
  <c r="J261" i="13"/>
  <c r="J224" i="13"/>
  <c r="J220" i="13"/>
  <c r="M219" i="13"/>
  <c r="J814" i="13"/>
  <c r="M813" i="13"/>
  <c r="M812" i="13"/>
  <c r="J810" i="13"/>
  <c r="M799" i="13"/>
  <c r="K797" i="13"/>
  <c r="J793" i="13"/>
  <c r="M792" i="13"/>
  <c r="M791" i="13"/>
  <c r="M790" i="13"/>
  <c r="M788" i="13"/>
  <c r="M787" i="13"/>
  <c r="M786" i="13"/>
  <c r="M785" i="13"/>
  <c r="M784" i="13"/>
  <c r="M783" i="13"/>
  <c r="J213" i="13"/>
  <c r="M212" i="13"/>
  <c r="M211" i="13"/>
  <c r="M209" i="13"/>
  <c r="M208" i="13"/>
  <c r="M207" i="13"/>
  <c r="M206" i="13"/>
  <c r="M205" i="13"/>
  <c r="M204" i="13"/>
  <c r="M781" i="13"/>
  <c r="J779" i="13"/>
  <c r="M778" i="13"/>
  <c r="M777" i="13"/>
  <c r="M776" i="13"/>
  <c r="M775" i="13"/>
  <c r="M774" i="13"/>
  <c r="M773" i="13"/>
  <c r="M772" i="13"/>
  <c r="M771" i="13"/>
  <c r="M770" i="13"/>
  <c r="M768" i="13"/>
  <c r="M766" i="13"/>
  <c r="J760" i="13"/>
  <c r="M758" i="13"/>
  <c r="J756" i="13"/>
  <c r="M755" i="13"/>
  <c r="M754" i="13"/>
  <c r="M753" i="13"/>
  <c r="M752" i="13"/>
  <c r="M751" i="13"/>
  <c r="M750" i="13"/>
  <c r="M749" i="13"/>
  <c r="M748" i="13"/>
  <c r="M747" i="13"/>
  <c r="M746" i="13"/>
  <c r="M745" i="13"/>
  <c r="M744" i="13"/>
  <c r="J738" i="13"/>
  <c r="M736" i="13"/>
  <c r="J728" i="13"/>
  <c r="M716" i="13"/>
  <c r="M710" i="13"/>
  <c r="J694" i="13"/>
  <c r="J682" i="13"/>
  <c r="M681" i="13"/>
  <c r="M680" i="13"/>
  <c r="J660" i="13"/>
  <c r="M659" i="13"/>
  <c r="M658" i="13"/>
  <c r="M657" i="13"/>
  <c r="M656" i="13"/>
  <c r="M655" i="13"/>
  <c r="M654" i="13"/>
  <c r="M653" i="13"/>
  <c r="M652" i="13"/>
  <c r="M651" i="13"/>
  <c r="M650" i="13"/>
  <c r="M649" i="13"/>
  <c r="M648" i="13"/>
  <c r="M647" i="13"/>
  <c r="M646" i="13"/>
  <c r="M645" i="13"/>
  <c r="M644" i="13"/>
  <c r="M643" i="13"/>
  <c r="M642" i="13"/>
  <c r="M641" i="13"/>
  <c r="M640" i="13"/>
  <c r="M639" i="13"/>
  <c r="M638" i="13"/>
  <c r="M637" i="13"/>
  <c r="J633" i="13"/>
  <c r="M631" i="13"/>
  <c r="J619" i="13"/>
  <c r="M615" i="13"/>
  <c r="M614" i="13"/>
  <c r="M613" i="13"/>
  <c r="M612" i="13"/>
  <c r="M611" i="13"/>
  <c r="M610" i="13"/>
  <c r="M609" i="13"/>
  <c r="M608" i="13"/>
  <c r="M607" i="13"/>
  <c r="M606" i="13"/>
  <c r="M605" i="13"/>
  <c r="M604" i="13"/>
  <c r="M603" i="13"/>
  <c r="M602" i="13"/>
  <c r="M601" i="13"/>
  <c r="M600" i="13"/>
  <c r="M599" i="13"/>
  <c r="M595" i="13"/>
  <c r="J589" i="13"/>
  <c r="M588" i="13"/>
  <c r="M587" i="13"/>
  <c r="M586" i="13"/>
  <c r="M585" i="13"/>
  <c r="M584" i="13"/>
  <c r="M583" i="13"/>
  <c r="M582" i="13"/>
  <c r="M581" i="13"/>
  <c r="M580" i="13"/>
  <c r="M579" i="13"/>
  <c r="M578" i="13"/>
  <c r="M577" i="13"/>
  <c r="M576" i="13"/>
  <c r="M575" i="13"/>
  <c r="M573" i="13"/>
  <c r="J569" i="13"/>
  <c r="M562" i="13"/>
  <c r="J194" i="13"/>
  <c r="J182" i="13"/>
  <c r="M180" i="13"/>
  <c r="M179" i="13"/>
  <c r="J176" i="13"/>
  <c r="M174" i="13"/>
  <c r="M173" i="13"/>
  <c r="M172" i="13"/>
  <c r="J168" i="13"/>
  <c r="M166" i="13"/>
  <c r="M165" i="13"/>
  <c r="J161" i="13"/>
  <c r="M159" i="13"/>
  <c r="M157" i="13"/>
  <c r="J154" i="13"/>
  <c r="M153" i="13"/>
  <c r="M152" i="13"/>
  <c r="M149" i="13"/>
  <c r="J147" i="13"/>
  <c r="M145" i="13"/>
  <c r="M143" i="13"/>
  <c r="J140" i="13"/>
  <c r="M139" i="13"/>
  <c r="M138" i="13"/>
  <c r="M135" i="13"/>
  <c r="J133" i="13"/>
  <c r="M128" i="13"/>
  <c r="M127" i="13"/>
  <c r="J125" i="13"/>
  <c r="M124" i="13"/>
  <c r="M123" i="13"/>
  <c r="M121" i="13"/>
  <c r="J119" i="13"/>
  <c r="M118" i="13"/>
  <c r="M117" i="13"/>
  <c r="M116" i="13"/>
  <c r="M115" i="13"/>
  <c r="M114" i="13"/>
  <c r="J112" i="13"/>
  <c r="M111" i="13"/>
  <c r="M110" i="13"/>
  <c r="M109" i="13"/>
  <c r="M107" i="13"/>
  <c r="J105" i="13"/>
  <c r="M100" i="13"/>
  <c r="J98" i="13"/>
  <c r="M97" i="13"/>
  <c r="M96" i="13"/>
  <c r="M95" i="13"/>
  <c r="M94" i="13"/>
  <c r="M93" i="13"/>
  <c r="J91" i="13"/>
  <c r="M90" i="13"/>
  <c r="M89" i="13"/>
  <c r="M87" i="13"/>
  <c r="M86" i="13"/>
  <c r="J84" i="13"/>
  <c r="M83" i="13"/>
  <c r="M82" i="13"/>
  <c r="J78" i="13"/>
  <c r="M77" i="13"/>
  <c r="M76" i="13"/>
  <c r="M75" i="13"/>
  <c r="J71" i="13"/>
  <c r="M70" i="13"/>
  <c r="M69" i="13"/>
  <c r="J64" i="13"/>
  <c r="M62" i="13"/>
  <c r="J60" i="13"/>
  <c r="M57" i="13"/>
  <c r="J55" i="13"/>
  <c r="M54" i="13"/>
  <c r="M51" i="13"/>
  <c r="M50" i="13"/>
  <c r="M49" i="13"/>
  <c r="M47" i="13"/>
  <c r="J45" i="13"/>
  <c r="M44" i="13"/>
  <c r="M43" i="13"/>
  <c r="M42" i="13"/>
  <c r="J39" i="13"/>
  <c r="M37" i="13"/>
  <c r="J32" i="13"/>
  <c r="M31" i="13"/>
  <c r="M28" i="13"/>
  <c r="M27" i="13"/>
  <c r="M26" i="13"/>
  <c r="J24" i="13"/>
  <c r="M22" i="13"/>
  <c r="M21" i="13"/>
  <c r="J17" i="13"/>
  <c r="M16" i="13"/>
  <c r="M15" i="13"/>
  <c r="M13" i="13"/>
  <c r="M12" i="13"/>
  <c r="J10" i="13"/>
  <c r="M8" i="13"/>
  <c r="M7" i="13"/>
  <c r="P10" i="13" l="1"/>
  <c r="P1051" i="13"/>
  <c r="P860" i="13"/>
  <c r="P224" i="13"/>
  <c r="P194" i="13"/>
  <c r="P992" i="13"/>
  <c r="P930" i="13"/>
  <c r="P837" i="13"/>
  <c r="P1150" i="13"/>
  <c r="P1018" i="13"/>
  <c r="P779" i="13"/>
  <c r="P810" i="13"/>
  <c r="P1041" i="13"/>
  <c r="P1096" i="13"/>
  <c r="P682" i="13"/>
  <c r="P905" i="13"/>
  <c r="P728" i="13"/>
  <c r="P119" i="13"/>
  <c r="P1088" i="13"/>
  <c r="P756" i="13"/>
  <c r="P140" i="13"/>
  <c r="P1139" i="13"/>
  <c r="P161" i="13"/>
  <c r="P275" i="13"/>
  <c r="P899" i="13"/>
  <c r="P814" i="13"/>
  <c r="P154" i="13"/>
  <c r="P269" i="13"/>
  <c r="P133" i="13"/>
  <c r="P856" i="13"/>
  <c r="P213" i="13"/>
  <c r="P871" i="13"/>
  <c r="P846" i="13"/>
  <c r="P589" i="13"/>
  <c r="P885" i="13"/>
  <c r="P1133" i="13"/>
  <c r="P969" i="13"/>
  <c r="P220" i="13"/>
  <c r="P1127" i="13"/>
  <c r="P1119" i="13"/>
  <c r="P981" i="13"/>
  <c r="P941" i="13"/>
  <c r="P922" i="13"/>
  <c r="P660" i="13"/>
  <c r="P176" i="13"/>
  <c r="P182" i="13"/>
  <c r="P824" i="13"/>
  <c r="P760" i="13"/>
  <c r="P1006" i="13"/>
  <c r="P952" i="13"/>
  <c r="P911" i="13"/>
  <c r="P865" i="13"/>
  <c r="P633" i="13"/>
  <c r="P125" i="13"/>
  <c r="P1037" i="13"/>
  <c r="P619" i="13"/>
  <c r="P738" i="13"/>
  <c r="P1027" i="13"/>
  <c r="P793" i="13"/>
  <c r="P569" i="13"/>
  <c r="P147" i="13"/>
  <c r="P112" i="13"/>
  <c r="P281" i="13"/>
  <c r="P975" i="13"/>
  <c r="P261" i="13"/>
  <c r="P60" i="13"/>
  <c r="P39" i="13"/>
  <c r="P17" i="13"/>
  <c r="P105" i="13"/>
  <c r="P84" i="13"/>
  <c r="P98" i="13"/>
  <c r="P71" i="13"/>
  <c r="P78" i="13"/>
  <c r="P32" i="13"/>
  <c r="P45" i="13"/>
  <c r="P24" i="13"/>
  <c r="P55" i="13"/>
  <c r="P64" i="13"/>
  <c r="P91" i="13"/>
  <c r="N998" i="13"/>
  <c r="N1096" i="13"/>
  <c r="N1041" i="13"/>
  <c r="N760" i="13"/>
  <c r="N899" i="13"/>
  <c r="N1018" i="13"/>
  <c r="N1037" i="13"/>
  <c r="N275" i="13"/>
  <c r="N814" i="13"/>
  <c r="N871" i="13"/>
  <c r="N952" i="13"/>
  <c r="N911" i="13"/>
  <c r="N1027" i="13"/>
  <c r="N1133" i="13"/>
  <c r="N1145" i="13"/>
  <c r="N981" i="13"/>
  <c r="N1150" i="13"/>
  <c r="N824" i="13"/>
  <c r="N1006" i="13"/>
  <c r="N865" i="13"/>
  <c r="N281" i="13"/>
  <c r="N1051" i="13"/>
  <c r="N975" i="13"/>
  <c r="N860" i="13"/>
  <c r="N261" i="13"/>
  <c r="N885" i="13"/>
  <c r="N224" i="13"/>
  <c r="N1088" i="13"/>
  <c r="N269" i="13"/>
  <c r="N930" i="13"/>
  <c r="N213" i="13"/>
  <c r="N1139" i="13"/>
  <c r="N992" i="13"/>
  <c r="N1119" i="13"/>
  <c r="N846" i="13"/>
  <c r="N969" i="13"/>
  <c r="N220" i="13"/>
  <c r="N837" i="13"/>
  <c r="N779" i="13"/>
  <c r="N905" i="13"/>
  <c r="N856" i="13"/>
  <c r="N793" i="13"/>
  <c r="N1127" i="13"/>
  <c r="N810" i="13"/>
  <c r="N941" i="13"/>
  <c r="N922" i="13"/>
  <c r="N738" i="13"/>
  <c r="N694" i="13"/>
  <c r="N682" i="13"/>
  <c r="N633" i="13"/>
  <c r="N569" i="13"/>
  <c r="N619" i="13"/>
  <c r="N589" i="13"/>
  <c r="N660" i="13"/>
  <c r="N728" i="13"/>
  <c r="N756" i="13"/>
  <c r="N78" i="13"/>
  <c r="N24" i="13"/>
  <c r="N194" i="13"/>
  <c r="N45" i="13"/>
  <c r="N182" i="13"/>
  <c r="N161" i="13"/>
  <c r="N64" i="13"/>
  <c r="N112" i="13"/>
  <c r="N98" i="13"/>
  <c r="N119" i="13"/>
  <c r="N91" i="13"/>
  <c r="N133" i="13"/>
  <c r="N84" i="13"/>
  <c r="N39" i="13"/>
  <c r="N17" i="13"/>
  <c r="N176" i="13"/>
  <c r="N105" i="13"/>
  <c r="N125" i="13"/>
  <c r="N32" i="13"/>
  <c r="N168" i="13"/>
  <c r="N55" i="13"/>
  <c r="N140" i="13"/>
  <c r="N60" i="13"/>
  <c r="N71" i="13"/>
  <c r="N154" i="13"/>
  <c r="N10" i="13"/>
  <c r="N147" i="13"/>
  <c r="P1153" i="13" l="1"/>
  <c r="J64" i="2"/>
  <c r="R283" i="13" l="1"/>
  <c r="R296" i="13"/>
  <c r="R286" i="13"/>
  <c r="R294" i="13"/>
  <c r="R298" i="13"/>
  <c r="R295" i="13"/>
  <c r="R293" i="13"/>
  <c r="R297" i="13"/>
  <c r="R288" i="13"/>
  <c r="R289" i="13"/>
  <c r="R322" i="13"/>
  <c r="R384" i="13"/>
  <c r="R365" i="13"/>
  <c r="R287" i="13"/>
  <c r="R524" i="13"/>
  <c r="R507" i="13"/>
  <c r="R562" i="13"/>
  <c r="R332" i="13"/>
  <c r="R426" i="13"/>
  <c r="R1145" i="13"/>
  <c r="R537" i="13"/>
  <c r="R350" i="13"/>
  <c r="R466" i="13"/>
  <c r="R1029" i="13"/>
  <c r="R375" i="13"/>
  <c r="R453" i="13"/>
  <c r="R465" i="13"/>
  <c r="R1152" i="13"/>
  <c r="R551" i="13"/>
  <c r="R907" i="13"/>
  <c r="R340" i="13"/>
  <c r="R593" i="13"/>
  <c r="R1020" i="13"/>
  <c r="R339" i="13"/>
  <c r="R336" i="13"/>
  <c r="R1012" i="13"/>
  <c r="R488" i="13"/>
  <c r="R425" i="13"/>
  <c r="R560" i="13"/>
  <c r="R548" i="13"/>
  <c r="R547" i="13"/>
  <c r="R666" i="13"/>
  <c r="R354" i="13"/>
  <c r="R443" i="13"/>
  <c r="R958" i="13"/>
  <c r="R376" i="13"/>
  <c r="R377" i="13"/>
  <c r="R447" i="13"/>
  <c r="R532" i="13"/>
  <c r="R531" i="13"/>
  <c r="R621" i="13"/>
  <c r="R513" i="13"/>
  <c r="R351" i="13"/>
  <c r="R346" i="13"/>
  <c r="R472" i="13"/>
  <c r="R438" i="13"/>
  <c r="R409" i="13"/>
  <c r="R546" i="13"/>
  <c r="R357" i="13"/>
  <c r="R418" i="13"/>
  <c r="R766" i="13"/>
  <c r="R395" i="13"/>
  <c r="R314" i="13"/>
  <c r="R519" i="13"/>
  <c r="R341" i="13"/>
  <c r="R934" i="13"/>
  <c r="R483" i="13"/>
  <c r="R764" i="13"/>
  <c r="R1033" i="13"/>
  <c r="R306" i="13"/>
  <c r="R423" i="13"/>
  <c r="R932" i="13"/>
  <c r="R700" i="13"/>
  <c r="R467" i="13"/>
  <c r="R1090" i="13"/>
  <c r="R363" i="13"/>
  <c r="R543" i="13"/>
  <c r="R408" i="13"/>
  <c r="R202" i="13"/>
  <c r="R368" i="13"/>
  <c r="R349" i="13"/>
  <c r="R1102" i="13"/>
  <c r="R492" i="13"/>
  <c r="R491" i="13"/>
  <c r="R401" i="13"/>
  <c r="R410" i="13"/>
  <c r="R450" i="13"/>
  <c r="R457" i="13"/>
  <c r="R1008" i="13"/>
  <c r="R386" i="13"/>
  <c r="R732" i="13"/>
  <c r="R343" i="13"/>
  <c r="R437" i="13"/>
  <c r="R353" i="13"/>
  <c r="R1061" i="13"/>
  <c r="R503" i="13"/>
  <c r="R696" i="13"/>
  <c r="R324" i="13"/>
  <c r="R473" i="13"/>
  <c r="R627" i="13"/>
  <c r="R323" i="13"/>
  <c r="R688" i="13"/>
  <c r="R459" i="13"/>
  <c r="R378" i="13"/>
  <c r="R393" i="13"/>
  <c r="R534" i="13"/>
  <c r="R554" i="13"/>
  <c r="R635" i="13"/>
  <c r="R300" i="13"/>
  <c r="R529" i="13"/>
  <c r="R481" i="13"/>
  <c r="R389" i="13"/>
  <c r="R359" i="13"/>
  <c r="R730" i="13"/>
  <c r="R200" i="13"/>
  <c r="R427" i="13"/>
  <c r="R433" i="13"/>
  <c r="R449" i="13"/>
  <c r="R373" i="13"/>
  <c r="R1121" i="13"/>
  <c r="R552" i="13"/>
  <c r="R66" i="13"/>
  <c r="R1055" i="13"/>
  <c r="R499" i="13"/>
  <c r="R528" i="13"/>
  <c r="R462" i="13"/>
  <c r="R830" i="13"/>
  <c r="R686" i="13"/>
  <c r="R1010" i="13"/>
  <c r="R484" i="13"/>
  <c r="R527" i="13"/>
  <c r="R379" i="13"/>
  <c r="R828" i="13"/>
  <c r="R456" i="13"/>
  <c r="R954" i="13"/>
  <c r="R841" i="13"/>
  <c r="R496" i="13"/>
  <c r="R740" i="13"/>
  <c r="R369" i="13"/>
  <c r="R309" i="13"/>
  <c r="R768" i="13"/>
  <c r="R352" i="13"/>
  <c r="R333" i="13"/>
  <c r="R694" i="13"/>
  <c r="R444" i="13"/>
  <c r="R475" i="13"/>
  <c r="R1014" i="13"/>
  <c r="R1065" i="13"/>
  <c r="R394" i="13"/>
  <c r="R994" i="13"/>
  <c r="R361" i="13"/>
  <c r="R505" i="13"/>
  <c r="R1100" i="13"/>
  <c r="R521" i="13"/>
  <c r="R292" i="13"/>
  <c r="R421" i="13"/>
  <c r="R664" i="13"/>
  <c r="R706" i="13"/>
  <c r="R455" i="13"/>
  <c r="R629" i="13"/>
  <c r="R308" i="13"/>
  <c r="R345" i="13"/>
  <c r="R564" i="13"/>
  <c r="R307" i="13"/>
  <c r="R317" i="13"/>
  <c r="R498" i="13"/>
  <c r="R396" i="13"/>
  <c r="R1031" i="13"/>
  <c r="R623" i="13"/>
  <c r="R668" i="13"/>
  <c r="R405" i="13"/>
  <c r="R391" i="13"/>
  <c r="R889" i="13"/>
  <c r="R1063" i="13"/>
  <c r="R320" i="13"/>
  <c r="R364" i="13"/>
  <c r="R463" i="13"/>
  <c r="R362" i="13"/>
  <c r="R1059" i="13"/>
  <c r="R486" i="13"/>
  <c r="R489" i="13"/>
  <c r="R945" i="13"/>
  <c r="R1047" i="13"/>
  <c r="R316" i="13"/>
  <c r="R781" i="13"/>
  <c r="R291" i="13"/>
  <c r="R313" i="13"/>
  <c r="R399" i="13"/>
  <c r="R516" i="13"/>
  <c r="R515" i="13"/>
  <c r="R591" i="13"/>
  <c r="R500" i="13"/>
  <c r="R304" i="13"/>
  <c r="R1067" i="13"/>
  <c r="R708" i="13"/>
  <c r="R370" i="13"/>
  <c r="R520" i="13"/>
  <c r="R149" i="13"/>
  <c r="R312" i="13"/>
  <c r="R302" i="13"/>
  <c r="R382" i="13"/>
  <c r="R497" i="13"/>
  <c r="R325" i="13"/>
  <c r="R468" i="13"/>
  <c r="R367" i="13"/>
  <c r="R983" i="13"/>
  <c r="R321" i="13"/>
  <c r="R327" i="13"/>
  <c r="R698" i="13"/>
  <c r="R550" i="13"/>
  <c r="R544" i="13"/>
  <c r="R284" i="13"/>
  <c r="R168" i="13"/>
  <c r="R385" i="13"/>
  <c r="R1129" i="13"/>
  <c r="R411" i="13"/>
  <c r="R684" i="13"/>
  <c r="R734" i="13"/>
  <c r="R330" i="13"/>
  <c r="R1043" i="13"/>
  <c r="R482" i="13"/>
  <c r="R344" i="13"/>
  <c r="R337" i="13"/>
  <c r="R358" i="13"/>
  <c r="R329" i="13"/>
  <c r="R424" i="13"/>
  <c r="R799" i="13"/>
  <c r="R1053" i="13"/>
  <c r="R690" i="13"/>
  <c r="R512" i="13"/>
  <c r="R595" i="13"/>
  <c r="R495" i="13"/>
  <c r="R826" i="13"/>
  <c r="R417" i="13"/>
  <c r="R1071" i="13"/>
  <c r="R538" i="13"/>
  <c r="R415" i="13"/>
  <c r="R742" i="13"/>
  <c r="R480" i="13"/>
  <c r="R348" i="13"/>
  <c r="R315" i="13"/>
  <c r="R442" i="13"/>
  <c r="R383" i="13"/>
  <c r="R1057" i="13"/>
  <c r="R545" i="13"/>
  <c r="R422" i="13"/>
  <c r="R762" i="13"/>
  <c r="R702" i="13"/>
  <c r="R285" i="13"/>
  <c r="R402" i="13"/>
  <c r="R471" i="13"/>
  <c r="R947" i="13"/>
  <c r="R558" i="13"/>
  <c r="R891" i="13"/>
  <c r="R987" i="13"/>
  <c r="R400" i="13"/>
  <c r="R549" i="13"/>
  <c r="R311" i="13"/>
  <c r="R461" i="13"/>
  <c r="R290" i="13"/>
  <c r="R374" i="13"/>
  <c r="R477" i="13"/>
  <c r="R712" i="13"/>
  <c r="R310" i="13"/>
  <c r="R704" i="13"/>
  <c r="R960" i="13"/>
  <c r="R998" i="13"/>
  <c r="R388" i="13"/>
  <c r="R710" i="13"/>
  <c r="R485" i="13"/>
  <c r="R372" i="13"/>
  <c r="R397" i="13"/>
  <c r="R662" i="13"/>
  <c r="R356" i="13"/>
  <c r="R522" i="13"/>
  <c r="R392" i="13"/>
  <c r="R263" i="13"/>
  <c r="R335" i="13"/>
  <c r="R523" i="13"/>
  <c r="R716" i="13"/>
  <c r="R347" i="13"/>
  <c r="R478" i="13"/>
  <c r="R331" i="13"/>
  <c r="R366" i="13"/>
  <c r="R464" i="13"/>
  <c r="R198" i="13"/>
  <c r="R196" i="13"/>
  <c r="R924" i="13"/>
  <c r="R1073" i="13"/>
  <c r="R571" i="13"/>
  <c r="R510" i="13"/>
  <c r="R326" i="13"/>
  <c r="R541" i="13"/>
  <c r="R432" i="13"/>
  <c r="R795" i="13"/>
  <c r="R334" i="13"/>
  <c r="R416" i="13"/>
  <c r="R406" i="13"/>
  <c r="R452" i="13"/>
  <c r="R873" i="13"/>
  <c r="R441" i="13"/>
  <c r="R714" i="13"/>
  <c r="R508" i="13"/>
  <c r="R533" i="13"/>
  <c r="R839" i="13"/>
  <c r="R445" i="13"/>
  <c r="R431" i="13"/>
  <c r="R517" i="13"/>
  <c r="R518" i="13"/>
  <c r="R429" i="13"/>
  <c r="R542" i="13"/>
  <c r="R501" i="13"/>
  <c r="R342" i="13"/>
  <c r="R413" i="13"/>
  <c r="R319" i="13"/>
  <c r="R504" i="13"/>
  <c r="R597" i="13"/>
  <c r="R440" i="13"/>
  <c r="R509" i="13"/>
  <c r="R479" i="13"/>
  <c r="R506" i="13"/>
  <c r="R328" i="13"/>
  <c r="R540" i="13"/>
  <c r="R887" i="13"/>
  <c r="R476" i="13"/>
  <c r="R502" i="13"/>
  <c r="R412" i="13"/>
  <c r="R454" i="13"/>
  <c r="R448" i="13"/>
  <c r="R398" i="13"/>
  <c r="R530" i="13"/>
  <c r="R797" i="13"/>
  <c r="R526" i="13"/>
  <c r="R535" i="13"/>
  <c r="R446" i="13"/>
  <c r="R1000" i="13"/>
  <c r="R470" i="13"/>
  <c r="R487" i="13"/>
  <c r="R493" i="13"/>
  <c r="R439" i="13"/>
  <c r="R407" i="13"/>
  <c r="R1069" i="13"/>
  <c r="R390" i="13"/>
  <c r="R436" i="13"/>
  <c r="R985" i="13"/>
  <c r="R420" i="13"/>
  <c r="R460" i="13"/>
  <c r="R404" i="13"/>
  <c r="R428" i="13"/>
  <c r="R536" i="13"/>
  <c r="R414" i="13"/>
  <c r="R451" i="13"/>
  <c r="R1092" i="13"/>
  <c r="R435" i="13"/>
  <c r="R494" i="13"/>
  <c r="R539" i="13"/>
  <c r="R403" i="13"/>
  <c r="R434" i="13"/>
  <c r="R474" i="13"/>
  <c r="R360" i="13"/>
  <c r="R381" i="13"/>
  <c r="R430" i="13"/>
  <c r="R1098" i="13"/>
  <c r="R718" i="13"/>
  <c r="R511" i="13"/>
  <c r="R380" i="13"/>
  <c r="R469" i="13"/>
  <c r="R625" i="13"/>
  <c r="R419" i="13"/>
  <c r="R956" i="13"/>
  <c r="R490" i="13"/>
  <c r="R387" i="13"/>
  <c r="R338" i="13"/>
  <c r="R458" i="13"/>
  <c r="R355" i="13"/>
  <c r="R556" i="13"/>
  <c r="R514" i="13"/>
  <c r="R318" i="13"/>
  <c r="R525" i="13"/>
  <c r="R371" i="13"/>
  <c r="R1045" i="13"/>
  <c r="R78" i="13"/>
  <c r="R10" i="13"/>
  <c r="R55" i="13"/>
  <c r="R1051" i="13"/>
  <c r="R64" i="13"/>
  <c r="R922" i="13"/>
  <c r="R213" i="13"/>
  <c r="R1119" i="13"/>
  <c r="R756" i="13"/>
  <c r="R871" i="13"/>
  <c r="R930" i="13"/>
  <c r="R119" i="13"/>
  <c r="R45" i="13"/>
  <c r="R84" i="13"/>
  <c r="R589" i="13"/>
  <c r="R1041" i="13"/>
  <c r="R140" i="13"/>
  <c r="R779" i="13"/>
  <c r="R1096" i="13"/>
  <c r="R905" i="13"/>
  <c r="R24" i="13"/>
  <c r="R760" i="13"/>
  <c r="R182" i="13"/>
  <c r="R1018" i="13"/>
  <c r="R682" i="13"/>
  <c r="R161" i="13"/>
  <c r="R60" i="13"/>
  <c r="R91" i="13"/>
  <c r="R660" i="13"/>
  <c r="R728" i="13"/>
  <c r="R981" i="13"/>
  <c r="R969" i="13"/>
  <c r="R975" i="13"/>
  <c r="R1037" i="13"/>
  <c r="R952" i="13"/>
  <c r="R569" i="13"/>
  <c r="R865" i="13"/>
  <c r="R860" i="13"/>
  <c r="R738" i="13"/>
  <c r="R1133" i="13"/>
  <c r="R814" i="13"/>
  <c r="R224" i="13"/>
  <c r="R1127" i="13"/>
  <c r="R105" i="13"/>
  <c r="R793" i="13"/>
  <c r="R810" i="13"/>
  <c r="R125" i="13"/>
  <c r="R1150" i="13"/>
  <c r="R856" i="13"/>
  <c r="R176" i="13"/>
  <c r="R1006" i="13"/>
  <c r="R112" i="13"/>
  <c r="R1027" i="13"/>
  <c r="R824" i="13"/>
  <c r="R98" i="13"/>
  <c r="R885" i="13"/>
  <c r="R281" i="13"/>
  <c r="R133" i="13"/>
  <c r="R261" i="13"/>
  <c r="R941" i="13"/>
  <c r="R992" i="13"/>
  <c r="R846" i="13"/>
  <c r="R275" i="13"/>
  <c r="R1088" i="13"/>
  <c r="R71" i="13"/>
  <c r="R39" i="13"/>
  <c r="R899" i="13"/>
  <c r="R911" i="13"/>
  <c r="R1139" i="13"/>
  <c r="R32" i="13"/>
  <c r="R194" i="13"/>
  <c r="R154" i="13"/>
  <c r="R17" i="13"/>
  <c r="R837" i="13"/>
  <c r="R633" i="13"/>
  <c r="R220" i="13"/>
  <c r="R619" i="13"/>
  <c r="R269" i="13"/>
  <c r="R147" i="13"/>
  <c r="M510" i="2"/>
  <c r="J534" i="2"/>
  <c r="R1153" i="13" l="1"/>
  <c r="J466" i="2"/>
  <c r="J790" i="2"/>
  <c r="J1149" i="2"/>
  <c r="J1144" i="2"/>
  <c r="J1138" i="2"/>
  <c r="J1132" i="2"/>
  <c r="J1126" i="2"/>
  <c r="J1118" i="2"/>
  <c r="J1101" i="2"/>
  <c r="J1089" i="2"/>
  <c r="J1081" i="2"/>
  <c r="J1044" i="2"/>
  <c r="J1034" i="2"/>
  <c r="J1030" i="2"/>
  <c r="J1020" i="2"/>
  <c r="J1011" i="2"/>
  <c r="J1001" i="2"/>
  <c r="J993" i="2"/>
  <c r="J985" i="2"/>
  <c r="J979" i="2"/>
  <c r="J968" i="2"/>
  <c r="J962" i="2"/>
  <c r="J956" i="2"/>
  <c r="J939" i="2"/>
  <c r="J932" i="2"/>
  <c r="J928" i="2"/>
  <c r="J920" i="2"/>
  <c r="J909" i="2"/>
  <c r="J901" i="2"/>
  <c r="J890" i="2"/>
  <c r="J875" i="2"/>
  <c r="J881" i="2"/>
  <c r="J861" i="2"/>
  <c r="J847" i="2"/>
  <c r="J841" i="2"/>
  <c r="J836" i="2"/>
  <c r="J832" i="2"/>
  <c r="J822" i="2"/>
  <c r="J813" i="2"/>
  <c r="J800" i="2"/>
  <c r="J753" i="2"/>
  <c r="J749" i="2"/>
  <c r="J742" i="2"/>
  <c r="J738" i="2"/>
  <c r="J597" i="2"/>
  <c r="J575" i="2"/>
  <c r="J548" i="2"/>
  <c r="J721" i="2" l="1"/>
  <c r="J709" i="2"/>
  <c r="J696" i="2"/>
  <c r="J1153" i="2" s="1"/>
  <c r="J484" i="2"/>
  <c r="J504" i="2"/>
  <c r="J675" i="2"/>
  <c r="J671" i="2"/>
  <c r="J653" i="2"/>
  <c r="J643" i="2"/>
  <c r="J609" i="2"/>
  <c r="J215" i="2"/>
  <c r="J196" i="2"/>
  <c r="J204" i="2" s="1"/>
  <c r="J182" i="2"/>
  <c r="J176" i="2"/>
  <c r="J168" i="2"/>
  <c r="J161" i="2"/>
  <c r="J154" i="2"/>
  <c r="J147" i="2"/>
  <c r="J140" i="2"/>
  <c r="J133" i="2"/>
  <c r="J125" i="2"/>
  <c r="J119" i="2"/>
  <c r="J112" i="2"/>
  <c r="J105" i="2"/>
  <c r="J98" i="2"/>
  <c r="J91" i="2"/>
  <c r="J84" i="2"/>
  <c r="J78" i="2"/>
  <c r="J71" i="2"/>
  <c r="J60" i="2"/>
  <c r="J55" i="2"/>
  <c r="J45" i="2"/>
  <c r="J39" i="2"/>
  <c r="J32" i="2"/>
  <c r="J24" i="2"/>
  <c r="J17" i="2"/>
  <c r="J10" i="2"/>
  <c r="M1151" i="2"/>
  <c r="M1148" i="2"/>
  <c r="M1147" i="2"/>
  <c r="M1146" i="2"/>
  <c r="M1143" i="2"/>
  <c r="M1142" i="2"/>
  <c r="M1141" i="2"/>
  <c r="M1140" i="2"/>
  <c r="M1137" i="2"/>
  <c r="M1136" i="2"/>
  <c r="M1135" i="2"/>
  <c r="M1134" i="2"/>
  <c r="M1131" i="2"/>
  <c r="M1130" i="2"/>
  <c r="M1128" i="2"/>
  <c r="M1125" i="2"/>
  <c r="M1124" i="2"/>
  <c r="M1123" i="2"/>
  <c r="M1122" i="2"/>
  <c r="M1120" i="2"/>
  <c r="M1117" i="2"/>
  <c r="M1116" i="2"/>
  <c r="M1115" i="2"/>
  <c r="M1114" i="2"/>
  <c r="M1113" i="2"/>
  <c r="M1112" i="2"/>
  <c r="M1111" i="2"/>
  <c r="M1110" i="2"/>
  <c r="M1109" i="2"/>
  <c r="M1108" i="2"/>
  <c r="M1107" i="2"/>
  <c r="M1106" i="2"/>
  <c r="M1105" i="2"/>
  <c r="M1104" i="2"/>
  <c r="M1103" i="2"/>
  <c r="M1100" i="2"/>
  <c r="M1099" i="2"/>
  <c r="M1098" i="2"/>
  <c r="M1097" i="2"/>
  <c r="M1095" i="2"/>
  <c r="M1088" i="2"/>
  <c r="M1087" i="2"/>
  <c r="M1080" i="2"/>
  <c r="M1078" i="2"/>
  <c r="M1077" i="2"/>
  <c r="M1076" i="2"/>
  <c r="M1075" i="2"/>
  <c r="M1074" i="2"/>
  <c r="M1073" i="2"/>
  <c r="M1072" i="2"/>
  <c r="M1071" i="2"/>
  <c r="M1070" i="2"/>
  <c r="M1069" i="2"/>
  <c r="M1066" i="2"/>
  <c r="M1060" i="2"/>
  <c r="M1056" i="2"/>
  <c r="M1054" i="2"/>
  <c r="M1050" i="2"/>
  <c r="M1048" i="2"/>
  <c r="M1043" i="2"/>
  <c r="M1042" i="2"/>
  <c r="M1038" i="2"/>
  <c r="M1036" i="2"/>
  <c r="M1033" i="2"/>
  <c r="M1032" i="2"/>
  <c r="M1029" i="2"/>
  <c r="M1028" i="2"/>
  <c r="M1022" i="2"/>
  <c r="M1019" i="2"/>
  <c r="M1018" i="2"/>
  <c r="M1017" i="2"/>
  <c r="M1016" i="2"/>
  <c r="M1015" i="2"/>
  <c r="M1013" i="2"/>
  <c r="M1010" i="2"/>
  <c r="M1009" i="2"/>
  <c r="M1007" i="2"/>
  <c r="M1005" i="2"/>
  <c r="M1003" i="2"/>
  <c r="M1000" i="2"/>
  <c r="M999" i="2"/>
  <c r="M998" i="2"/>
  <c r="M997" i="2"/>
  <c r="M984" i="2"/>
  <c r="M983" i="2"/>
  <c r="M981" i="2"/>
  <c r="M977" i="2"/>
  <c r="M976" i="2"/>
  <c r="M970" i="2"/>
  <c r="M966" i="2"/>
  <c r="M965" i="2"/>
  <c r="M964" i="2"/>
  <c r="M959" i="2"/>
  <c r="M958" i="2"/>
  <c r="M955" i="2"/>
  <c r="M953" i="2"/>
  <c r="M952" i="2"/>
  <c r="M951" i="2"/>
  <c r="M950" i="2"/>
  <c r="M949" i="2"/>
  <c r="M947" i="2"/>
  <c r="M945" i="2"/>
  <c r="M938" i="2"/>
  <c r="M937" i="2"/>
  <c r="M936" i="2"/>
  <c r="M934" i="2"/>
  <c r="M931" i="2"/>
  <c r="M930" i="2"/>
  <c r="M927" i="2"/>
  <c r="M926" i="2"/>
  <c r="M925" i="2"/>
  <c r="M924" i="2"/>
  <c r="M922" i="2"/>
  <c r="M919" i="2"/>
  <c r="M918" i="2"/>
  <c r="M917" i="2"/>
  <c r="M916" i="2"/>
  <c r="M915" i="2"/>
  <c r="M913" i="2"/>
  <c r="M911" i="2"/>
  <c r="M903" i="2"/>
  <c r="M900" i="2"/>
  <c r="M899" i="2"/>
  <c r="M898" i="2"/>
  <c r="M897" i="2"/>
  <c r="M896" i="2"/>
  <c r="M895" i="2"/>
  <c r="K888" i="2"/>
  <c r="M887" i="2"/>
  <c r="M880" i="2"/>
  <c r="M879" i="2"/>
  <c r="M878" i="2"/>
  <c r="M877" i="2"/>
  <c r="M874" i="2"/>
  <c r="M873" i="2"/>
  <c r="M872" i="2"/>
  <c r="M871" i="2"/>
  <c r="M863" i="2"/>
  <c r="M860" i="2"/>
  <c r="M859" i="2"/>
  <c r="M858" i="2"/>
  <c r="M857" i="2"/>
  <c r="M856" i="2"/>
  <c r="M855" i="2"/>
  <c r="M854" i="2"/>
  <c r="M853" i="2"/>
  <c r="M852" i="2"/>
  <c r="M851" i="2"/>
  <c r="M849" i="2"/>
  <c r="M846" i="2"/>
  <c r="M845" i="2"/>
  <c r="M844" i="2"/>
  <c r="M843" i="2"/>
  <c r="M840" i="2"/>
  <c r="M839" i="2"/>
  <c r="M838" i="2"/>
  <c r="M835" i="2"/>
  <c r="M834" i="2"/>
  <c r="M815" i="2"/>
  <c r="M812" i="2"/>
  <c r="M811" i="2"/>
  <c r="M810" i="2"/>
  <c r="M809" i="2"/>
  <c r="M808" i="2"/>
  <c r="M799" i="2"/>
  <c r="M798" i="2"/>
  <c r="M797" i="2"/>
  <c r="M796" i="2"/>
  <c r="M795" i="2"/>
  <c r="M794" i="2"/>
  <c r="M793" i="2"/>
  <c r="M792" i="2"/>
  <c r="M748" i="2"/>
  <c r="M741" i="2"/>
  <c r="M740" i="2"/>
  <c r="M727" i="2"/>
  <c r="K725" i="2"/>
  <c r="M720" i="2"/>
  <c r="M719" i="2"/>
  <c r="M718" i="2"/>
  <c r="M716" i="2"/>
  <c r="M715" i="2"/>
  <c r="M714" i="2"/>
  <c r="M713" i="2"/>
  <c r="M712" i="2"/>
  <c r="M711" i="2"/>
  <c r="M708" i="2"/>
  <c r="M707" i="2"/>
  <c r="M705" i="2"/>
  <c r="M704" i="2"/>
  <c r="M703" i="2"/>
  <c r="M702" i="2"/>
  <c r="M701" i="2"/>
  <c r="M700" i="2"/>
  <c r="M698" i="2"/>
  <c r="M695" i="2"/>
  <c r="M694" i="2"/>
  <c r="M693" i="2"/>
  <c r="M692" i="2"/>
  <c r="M691" i="2"/>
  <c r="M690" i="2"/>
  <c r="M689" i="2"/>
  <c r="M688" i="2"/>
  <c r="M687" i="2"/>
  <c r="M685" i="2"/>
  <c r="M683" i="2"/>
  <c r="M503" i="2"/>
  <c r="M502" i="2"/>
  <c r="M501" i="2"/>
  <c r="M500" i="2"/>
  <c r="M499" i="2"/>
  <c r="M498" i="2"/>
  <c r="M497" i="2"/>
  <c r="M496" i="2"/>
  <c r="M495" i="2"/>
  <c r="M494" i="2"/>
  <c r="M493" i="2"/>
  <c r="M492" i="2"/>
  <c r="M491" i="2"/>
  <c r="M490" i="2"/>
  <c r="M488" i="2"/>
  <c r="M673" i="2"/>
  <c r="M670" i="2"/>
  <c r="M669" i="2"/>
  <c r="M668" i="2"/>
  <c r="M667" i="2"/>
  <c r="M666" i="2"/>
  <c r="M665" i="2"/>
  <c r="M664" i="2"/>
  <c r="M663" i="2"/>
  <c r="M662" i="2"/>
  <c r="M661" i="2"/>
  <c r="M660" i="2"/>
  <c r="M659" i="2"/>
  <c r="M651" i="2"/>
  <c r="M631" i="2"/>
  <c r="M625" i="2"/>
  <c r="M596" i="2"/>
  <c r="M595" i="2"/>
  <c r="M574" i="2"/>
  <c r="M573" i="2"/>
  <c r="M572" i="2"/>
  <c r="M571" i="2"/>
  <c r="M570" i="2"/>
  <c r="M569" i="2"/>
  <c r="M568" i="2"/>
  <c r="M567" i="2"/>
  <c r="M566" i="2"/>
  <c r="M565" i="2"/>
  <c r="M564" i="2"/>
  <c r="M563" i="2"/>
  <c r="M562" i="2"/>
  <c r="M561" i="2"/>
  <c r="M560" i="2"/>
  <c r="M559" i="2"/>
  <c r="M558" i="2"/>
  <c r="M557" i="2"/>
  <c r="M556" i="2"/>
  <c r="M555" i="2"/>
  <c r="M554" i="2"/>
  <c r="M553" i="2"/>
  <c r="M552" i="2"/>
  <c r="M546" i="2"/>
  <c r="M530" i="2"/>
  <c r="M529" i="2"/>
  <c r="M528" i="2"/>
  <c r="M527" i="2"/>
  <c r="M526" i="2"/>
  <c r="M525" i="2"/>
  <c r="M524" i="2"/>
  <c r="M523" i="2"/>
  <c r="M522" i="2"/>
  <c r="M521" i="2"/>
  <c r="M520" i="2"/>
  <c r="M519" i="2"/>
  <c r="M518" i="2"/>
  <c r="M517" i="2"/>
  <c r="M516" i="2"/>
  <c r="M515" i="2"/>
  <c r="M514" i="2"/>
  <c r="M477" i="2"/>
  <c r="M180" i="2"/>
  <c r="M179" i="2"/>
  <c r="M174" i="2"/>
  <c r="M173" i="2"/>
  <c r="M172" i="2"/>
  <c r="M166" i="2"/>
  <c r="M165" i="2"/>
  <c r="M159" i="2"/>
  <c r="M157" i="2"/>
  <c r="M153" i="2"/>
  <c r="M152" i="2"/>
  <c r="M149" i="2"/>
  <c r="M145" i="2"/>
  <c r="M143" i="2"/>
  <c r="M139" i="2"/>
  <c r="M138" i="2"/>
  <c r="M135" i="2"/>
  <c r="M128" i="2"/>
  <c r="M127" i="2"/>
  <c r="M124" i="2"/>
  <c r="M123" i="2"/>
  <c r="M121" i="2"/>
  <c r="M118" i="2"/>
  <c r="M117" i="2"/>
  <c r="M116" i="2"/>
  <c r="M115" i="2"/>
  <c r="M114" i="2"/>
  <c r="M111" i="2"/>
  <c r="M110" i="2"/>
  <c r="M109" i="2"/>
  <c r="M107" i="2"/>
  <c r="M100" i="2"/>
  <c r="M97" i="2"/>
  <c r="M96" i="2"/>
  <c r="M95" i="2"/>
  <c r="M94" i="2"/>
  <c r="M93" i="2"/>
  <c r="M90" i="2"/>
  <c r="M89" i="2"/>
  <c r="M87" i="2"/>
  <c r="M86" i="2"/>
  <c r="M83" i="2"/>
  <c r="M82" i="2"/>
  <c r="M77" i="2"/>
  <c r="M76" i="2"/>
  <c r="M75" i="2"/>
  <c r="M70" i="2"/>
  <c r="M69" i="2"/>
  <c r="M62" i="2"/>
  <c r="M57" i="2"/>
  <c r="M54" i="2"/>
  <c r="M51" i="2"/>
  <c r="M50" i="2"/>
  <c r="M49" i="2"/>
  <c r="M47" i="2"/>
  <c r="M44" i="2"/>
  <c r="M43" i="2"/>
  <c r="M42" i="2"/>
  <c r="M37" i="2"/>
  <c r="M31" i="2"/>
  <c r="M28" i="2"/>
  <c r="M27" i="2"/>
  <c r="M26" i="2"/>
  <c r="M22" i="2"/>
  <c r="M21" i="2"/>
  <c r="M16" i="2"/>
  <c r="M15" i="2"/>
  <c r="M13" i="2"/>
  <c r="M12" i="2"/>
  <c r="M8" i="2"/>
  <c r="M7" i="2"/>
  <c r="C3" i="9" a="1"/>
  <c r="C3" i="9" s="1"/>
  <c r="C4" i="9" a="1"/>
  <c r="C4" i="9" s="1"/>
  <c r="C5" i="9" a="1"/>
  <c r="C5" i="9" s="1"/>
  <c r="C6" i="9" a="1"/>
  <c r="C6" i="9" s="1"/>
  <c r="C7" i="9" a="1"/>
  <c r="C7" i="9" s="1"/>
  <c r="C8" i="9" a="1"/>
  <c r="C8" i="9" s="1"/>
  <c r="C9" i="9" a="1"/>
  <c r="C9" i="9" s="1"/>
  <c r="C10" i="9" a="1"/>
  <c r="C10" i="9" s="1"/>
  <c r="C11" i="9" a="1"/>
  <c r="C11" i="9" s="1"/>
  <c r="C2" i="9" a="1"/>
  <c r="C2" i="9" s="1"/>
  <c r="J680" i="2" l="1"/>
  <c r="J183" i="2"/>
  <c r="J216" i="2" l="1"/>
  <c r="J1154" i="2" s="1"/>
  <c r="J853" i="1" l="1"/>
  <c r="I853" i="1"/>
  <c r="H853" i="1"/>
  <c r="G852" i="1"/>
  <c r="K852" i="1" s="1"/>
  <c r="K851" i="1"/>
  <c r="J848" i="1"/>
  <c r="I848" i="1"/>
  <c r="H848" i="1"/>
  <c r="G848" i="1"/>
  <c r="K847" i="1"/>
  <c r="K846" i="1"/>
  <c r="K845" i="1"/>
  <c r="K844" i="1"/>
  <c r="K843" i="1"/>
  <c r="K842" i="1"/>
  <c r="K841" i="1"/>
  <c r="K840" i="1"/>
  <c r="K839" i="1"/>
  <c r="K838" i="1"/>
  <c r="K837" i="1"/>
  <c r="K836" i="1"/>
  <c r="K835" i="1"/>
  <c r="K834" i="1"/>
  <c r="K833" i="1"/>
  <c r="K832" i="1"/>
  <c r="K831" i="1"/>
  <c r="K830" i="1"/>
  <c r="K829" i="1"/>
  <c r="K828" i="1"/>
  <c r="K827" i="1"/>
  <c r="K826" i="1"/>
  <c r="K825" i="1"/>
  <c r="K824" i="1"/>
  <c r="K823" i="1"/>
  <c r="K822" i="1"/>
  <c r="K821" i="1"/>
  <c r="K820" i="1"/>
  <c r="K819" i="1"/>
  <c r="K818" i="1"/>
  <c r="K817" i="1"/>
  <c r="K816" i="1"/>
  <c r="K815" i="1"/>
  <c r="K814" i="1"/>
  <c r="K813" i="1"/>
  <c r="K812" i="1"/>
  <c r="K811" i="1"/>
  <c r="K810" i="1"/>
  <c r="K809" i="1"/>
  <c r="K808" i="1"/>
  <c r="K807" i="1"/>
  <c r="K806" i="1"/>
  <c r="K805" i="1"/>
  <c r="K804" i="1"/>
  <c r="K803" i="1"/>
  <c r="K802" i="1"/>
  <c r="K801" i="1"/>
  <c r="K800" i="1"/>
  <c r="K799" i="1"/>
  <c r="K798" i="1"/>
  <c r="K797" i="1"/>
  <c r="K796" i="1"/>
  <c r="K795" i="1"/>
  <c r="K794" i="1"/>
  <c r="K793" i="1"/>
  <c r="K792" i="1"/>
  <c r="K791" i="1"/>
  <c r="K790" i="1"/>
  <c r="K789" i="1"/>
  <c r="K788" i="1"/>
  <c r="K787" i="1"/>
  <c r="K786" i="1"/>
  <c r="K785" i="1"/>
  <c r="K784" i="1"/>
  <c r="K783" i="1"/>
  <c r="K782" i="1"/>
  <c r="K781" i="1"/>
  <c r="K780" i="1"/>
  <c r="K779" i="1"/>
  <c r="K778" i="1"/>
  <c r="K777" i="1"/>
  <c r="K776" i="1"/>
  <c r="K775" i="1"/>
  <c r="K774" i="1"/>
  <c r="K773" i="1"/>
  <c r="K772" i="1"/>
  <c r="K771" i="1"/>
  <c r="K770" i="1"/>
  <c r="K769" i="1"/>
  <c r="K768" i="1"/>
  <c r="K767" i="1"/>
  <c r="K766" i="1"/>
  <c r="K765" i="1"/>
  <c r="K764" i="1"/>
  <c r="K763" i="1"/>
  <c r="K762" i="1"/>
  <c r="K761" i="1"/>
  <c r="K760" i="1"/>
  <c r="K759" i="1"/>
  <c r="K758" i="1"/>
  <c r="K757" i="1"/>
  <c r="K756" i="1"/>
  <c r="K755" i="1"/>
  <c r="K754" i="1"/>
  <c r="K753" i="1"/>
  <c r="K752" i="1"/>
  <c r="K751" i="1"/>
  <c r="K750" i="1"/>
  <c r="K749" i="1"/>
  <c r="K748" i="1"/>
  <c r="K747" i="1"/>
  <c r="K746" i="1"/>
  <c r="K745" i="1"/>
  <c r="K744" i="1"/>
  <c r="K743" i="1"/>
  <c r="K742" i="1"/>
  <c r="K741" i="1"/>
  <c r="K740" i="1"/>
  <c r="K739" i="1"/>
  <c r="K738" i="1"/>
  <c r="K737" i="1"/>
  <c r="K736" i="1"/>
  <c r="K735" i="1"/>
  <c r="K734" i="1"/>
  <c r="K733" i="1"/>
  <c r="K732" i="1"/>
  <c r="K731" i="1"/>
  <c r="K730" i="1"/>
  <c r="K729" i="1"/>
  <c r="K728" i="1"/>
  <c r="K727" i="1"/>
  <c r="K726" i="1"/>
  <c r="K725" i="1"/>
  <c r="K724" i="1"/>
  <c r="K723" i="1"/>
  <c r="K722" i="1"/>
  <c r="K721" i="1"/>
  <c r="K720" i="1"/>
  <c r="K719" i="1"/>
  <c r="K718" i="1"/>
  <c r="K717" i="1"/>
  <c r="K716" i="1"/>
  <c r="K715" i="1"/>
  <c r="K714" i="1"/>
  <c r="K713" i="1"/>
  <c r="K712" i="1"/>
  <c r="K711" i="1"/>
  <c r="K710" i="1"/>
  <c r="K709" i="1"/>
  <c r="K708" i="1"/>
  <c r="K707" i="1"/>
  <c r="K706" i="1"/>
  <c r="K705" i="1"/>
  <c r="K704" i="1"/>
  <c r="K703" i="1"/>
  <c r="K702" i="1"/>
  <c r="K701" i="1"/>
  <c r="K700" i="1"/>
  <c r="K699" i="1"/>
  <c r="K698" i="1"/>
  <c r="K697" i="1"/>
  <c r="K696" i="1"/>
  <c r="K695" i="1"/>
  <c r="K694" i="1"/>
  <c r="K693" i="1"/>
  <c r="K692" i="1"/>
  <c r="K691" i="1"/>
  <c r="K690" i="1"/>
  <c r="K689" i="1"/>
  <c r="K688" i="1"/>
  <c r="K687" i="1"/>
  <c r="K686" i="1"/>
  <c r="K685" i="1"/>
  <c r="K684" i="1"/>
  <c r="K683" i="1"/>
  <c r="K682" i="1"/>
  <c r="K681" i="1"/>
  <c r="K680" i="1"/>
  <c r="K679" i="1"/>
  <c r="K678" i="1"/>
  <c r="K677" i="1"/>
  <c r="K676" i="1"/>
  <c r="K675" i="1"/>
  <c r="K674" i="1"/>
  <c r="K673" i="1"/>
  <c r="K672" i="1"/>
  <c r="K671" i="1"/>
  <c r="K670" i="1"/>
  <c r="K669" i="1"/>
  <c r="K668" i="1"/>
  <c r="K667" i="1"/>
  <c r="K666" i="1"/>
  <c r="K665" i="1"/>
  <c r="K664" i="1"/>
  <c r="K663" i="1"/>
  <c r="K662" i="1"/>
  <c r="K661" i="1"/>
  <c r="K660" i="1"/>
  <c r="K659" i="1"/>
  <c r="K658" i="1"/>
  <c r="K657" i="1"/>
  <c r="K656" i="1"/>
  <c r="K655" i="1"/>
  <c r="K654" i="1"/>
  <c r="K653" i="1"/>
  <c r="K652" i="1"/>
  <c r="K651" i="1"/>
  <c r="K650" i="1"/>
  <c r="K649" i="1"/>
  <c r="K648" i="1"/>
  <c r="K647" i="1"/>
  <c r="K646" i="1"/>
  <c r="K645" i="1"/>
  <c r="K644" i="1"/>
  <c r="K643" i="1"/>
  <c r="K642" i="1"/>
  <c r="K641" i="1"/>
  <c r="K640" i="1"/>
  <c r="J639" i="1"/>
  <c r="I639" i="1"/>
  <c r="G639" i="1"/>
  <c r="H638" i="1"/>
  <c r="N637" i="1"/>
  <c r="H637" i="1"/>
  <c r="K637" i="1" s="1"/>
  <c r="N636" i="1"/>
  <c r="H636" i="1"/>
  <c r="K636" i="1" s="1"/>
  <c r="N635" i="1"/>
  <c r="H635" i="1"/>
  <c r="K635" i="1" s="1"/>
  <c r="N634" i="1"/>
  <c r="H634" i="1"/>
  <c r="K634" i="1" s="1"/>
  <c r="N633" i="1"/>
  <c r="K633" i="1"/>
  <c r="N632" i="1"/>
  <c r="K632" i="1"/>
  <c r="H632" i="1"/>
  <c r="H631" i="1"/>
  <c r="K631" i="1" s="1"/>
  <c r="N630" i="1"/>
  <c r="H630" i="1"/>
  <c r="K630" i="1" s="1"/>
  <c r="N629" i="1"/>
  <c r="H629" i="1"/>
  <c r="K629" i="1" s="1"/>
  <c r="N628" i="1"/>
  <c r="H628" i="1"/>
  <c r="K628" i="1" s="1"/>
  <c r="N627" i="1"/>
  <c r="H627" i="1"/>
  <c r="K627" i="1" s="1"/>
  <c r="N626" i="1"/>
  <c r="H626" i="1"/>
  <c r="K626" i="1" s="1"/>
  <c r="N625" i="1"/>
  <c r="H625" i="1"/>
  <c r="K625" i="1" s="1"/>
  <c r="N624" i="1"/>
  <c r="H624" i="1"/>
  <c r="K624" i="1" s="1"/>
  <c r="N623" i="1"/>
  <c r="H623" i="1"/>
  <c r="K623" i="1" s="1"/>
  <c r="N622" i="1"/>
  <c r="H622" i="1"/>
  <c r="K622" i="1" s="1"/>
  <c r="N621" i="1"/>
  <c r="K621" i="1"/>
  <c r="H621" i="1"/>
  <c r="N620" i="1"/>
  <c r="H620" i="1"/>
  <c r="K620" i="1" s="1"/>
  <c r="N619" i="1"/>
  <c r="H619" i="1"/>
  <c r="K619" i="1" s="1"/>
  <c r="N618" i="1"/>
  <c r="H618" i="1"/>
  <c r="K618" i="1" s="1"/>
  <c r="N617" i="1"/>
  <c r="H617" i="1"/>
  <c r="K617" i="1" s="1"/>
  <c r="N616" i="1"/>
  <c r="H616" i="1"/>
  <c r="K616" i="1" s="1"/>
  <c r="H615" i="1"/>
  <c r="K615" i="1" s="1"/>
  <c r="N614" i="1"/>
  <c r="H614" i="1"/>
  <c r="K614" i="1" s="1"/>
  <c r="N613" i="1"/>
  <c r="H613" i="1"/>
  <c r="K613" i="1" s="1"/>
  <c r="N612" i="1"/>
  <c r="H612" i="1"/>
  <c r="K612" i="1" s="1"/>
  <c r="N611" i="1"/>
  <c r="H611" i="1"/>
  <c r="K611" i="1" s="1"/>
  <c r="N610" i="1"/>
  <c r="K610" i="1"/>
  <c r="H610" i="1"/>
  <c r="N609" i="1"/>
  <c r="H609" i="1"/>
  <c r="K609" i="1" s="1"/>
  <c r="N608" i="1"/>
  <c r="H608" i="1"/>
  <c r="K608" i="1" s="1"/>
  <c r="N607" i="1"/>
  <c r="H607" i="1"/>
  <c r="K607" i="1" s="1"/>
  <c r="N606" i="1"/>
  <c r="H606" i="1"/>
  <c r="K606" i="1" s="1"/>
  <c r="N605" i="1"/>
  <c r="H605" i="1"/>
  <c r="K605" i="1" s="1"/>
  <c r="N604" i="1"/>
  <c r="H604" i="1"/>
  <c r="K604" i="1" s="1"/>
  <c r="N603" i="1"/>
  <c r="H603" i="1"/>
  <c r="K603" i="1" s="1"/>
  <c r="N602" i="1"/>
  <c r="H602" i="1"/>
  <c r="K602" i="1" s="1"/>
  <c r="N601" i="1"/>
  <c r="H601" i="1"/>
  <c r="K601" i="1" s="1"/>
  <c r="N600" i="1"/>
  <c r="H600" i="1"/>
  <c r="K600" i="1" s="1"/>
  <c r="N599" i="1"/>
  <c r="H599" i="1"/>
  <c r="K599" i="1" s="1"/>
  <c r="N598" i="1"/>
  <c r="H598" i="1"/>
  <c r="K598" i="1" s="1"/>
  <c r="N597" i="1"/>
  <c r="H597" i="1"/>
  <c r="K597" i="1" s="1"/>
  <c r="N596" i="1"/>
  <c r="H596" i="1"/>
  <c r="K596" i="1" s="1"/>
  <c r="N595" i="1"/>
  <c r="H595" i="1"/>
  <c r="K595" i="1" s="1"/>
  <c r="N594" i="1"/>
  <c r="K594" i="1"/>
  <c r="H594" i="1"/>
  <c r="N593" i="1"/>
  <c r="H593" i="1"/>
  <c r="K593" i="1" s="1"/>
  <c r="N592" i="1"/>
  <c r="H592" i="1"/>
  <c r="K592" i="1" s="1"/>
  <c r="N591" i="1"/>
  <c r="H591" i="1"/>
  <c r="K591" i="1" s="1"/>
  <c r="N590" i="1"/>
  <c r="H590" i="1"/>
  <c r="K590" i="1" s="1"/>
  <c r="N589" i="1"/>
  <c r="H589" i="1"/>
  <c r="K589" i="1" s="1"/>
  <c r="N588" i="1"/>
  <c r="H588" i="1"/>
  <c r="K588" i="1" s="1"/>
  <c r="N587" i="1"/>
  <c r="H587" i="1"/>
  <c r="K587" i="1" s="1"/>
  <c r="N586" i="1"/>
  <c r="H586" i="1"/>
  <c r="K586" i="1" s="1"/>
  <c r="N585" i="1"/>
  <c r="H585" i="1"/>
  <c r="K585" i="1" s="1"/>
  <c r="N584" i="1"/>
  <c r="H584" i="1"/>
  <c r="K584" i="1" s="1"/>
  <c r="N583" i="1"/>
  <c r="H583" i="1"/>
  <c r="K583" i="1" s="1"/>
  <c r="N582" i="1"/>
  <c r="H582" i="1"/>
  <c r="K582" i="1" s="1"/>
  <c r="N581" i="1"/>
  <c r="H581" i="1"/>
  <c r="K581" i="1" s="1"/>
  <c r="N580" i="1"/>
  <c r="H580" i="1"/>
  <c r="K580" i="1" s="1"/>
  <c r="N579" i="1"/>
  <c r="H579" i="1"/>
  <c r="K579" i="1" s="1"/>
  <c r="H578" i="1"/>
  <c r="K578" i="1" s="1"/>
  <c r="H577" i="1"/>
  <c r="K577" i="1" s="1"/>
  <c r="J576" i="1"/>
  <c r="I576" i="1"/>
  <c r="H576" i="1"/>
  <c r="G576" i="1"/>
  <c r="H575" i="1"/>
  <c r="K575" i="1" s="1"/>
  <c r="K576" i="1" s="1"/>
  <c r="J574" i="1"/>
  <c r="I574" i="1"/>
  <c r="G574" i="1"/>
  <c r="H573" i="1"/>
  <c r="K573" i="1" s="1"/>
  <c r="N572" i="1"/>
  <c r="H572" i="1"/>
  <c r="K572" i="1" s="1"/>
  <c r="N571" i="1"/>
  <c r="H571" i="1"/>
  <c r="K571" i="1" s="1"/>
  <c r="N570" i="1"/>
  <c r="H570" i="1"/>
  <c r="J569" i="1"/>
  <c r="I569" i="1"/>
  <c r="G569" i="1"/>
  <c r="N568" i="1"/>
  <c r="H568" i="1"/>
  <c r="K568" i="1" s="1"/>
  <c r="N567" i="1"/>
  <c r="H567" i="1"/>
  <c r="K567" i="1" s="1"/>
  <c r="N566" i="1"/>
  <c r="H566" i="1"/>
  <c r="K566" i="1" s="1"/>
  <c r="N565" i="1"/>
  <c r="H565" i="1"/>
  <c r="K565" i="1" s="1"/>
  <c r="N564" i="1"/>
  <c r="H564" i="1"/>
  <c r="K564" i="1" s="1"/>
  <c r="N563" i="1"/>
  <c r="H563" i="1"/>
  <c r="K563" i="1" s="1"/>
  <c r="N562" i="1"/>
  <c r="H562" i="1"/>
  <c r="K562" i="1" s="1"/>
  <c r="N561" i="1"/>
  <c r="K561" i="1"/>
  <c r="H561" i="1"/>
  <c r="N560" i="1"/>
  <c r="H560" i="1"/>
  <c r="K560" i="1" s="1"/>
  <c r="N559" i="1"/>
  <c r="H559" i="1"/>
  <c r="K559" i="1" s="1"/>
  <c r="N558" i="1"/>
  <c r="H558" i="1"/>
  <c r="K558" i="1" s="1"/>
  <c r="N557" i="1"/>
  <c r="H557" i="1"/>
  <c r="K557" i="1" s="1"/>
  <c r="N556" i="1"/>
  <c r="H556" i="1"/>
  <c r="K556" i="1" s="1"/>
  <c r="N555" i="1"/>
  <c r="H555" i="1"/>
  <c r="K555" i="1" s="1"/>
  <c r="N554" i="1"/>
  <c r="H554" i="1"/>
  <c r="K554" i="1" s="1"/>
  <c r="N553" i="1"/>
  <c r="H553" i="1"/>
  <c r="K553" i="1" s="1"/>
  <c r="N552" i="1"/>
  <c r="H552" i="1"/>
  <c r="K552" i="1" s="1"/>
  <c r="N551" i="1"/>
  <c r="H551" i="1"/>
  <c r="K551" i="1" s="1"/>
  <c r="N550" i="1"/>
  <c r="H550" i="1"/>
  <c r="K550" i="1" s="1"/>
  <c r="L549" i="1"/>
  <c r="J549" i="1"/>
  <c r="I549" i="1"/>
  <c r="G549" i="1"/>
  <c r="N548" i="1"/>
  <c r="H548" i="1"/>
  <c r="K548" i="1" s="1"/>
  <c r="N547" i="1"/>
  <c r="H547" i="1"/>
  <c r="K547" i="1" s="1"/>
  <c r="N546" i="1"/>
  <c r="H546" i="1"/>
  <c r="K546" i="1" s="1"/>
  <c r="N545" i="1"/>
  <c r="H545" i="1"/>
  <c r="K545" i="1" s="1"/>
  <c r="N544" i="1"/>
  <c r="H544" i="1"/>
  <c r="K544" i="1" s="1"/>
  <c r="N543" i="1"/>
  <c r="H543" i="1"/>
  <c r="K543" i="1" s="1"/>
  <c r="N542" i="1"/>
  <c r="K542" i="1"/>
  <c r="H542" i="1"/>
  <c r="N541" i="1"/>
  <c r="H541" i="1"/>
  <c r="K541" i="1" s="1"/>
  <c r="N540" i="1"/>
  <c r="H540" i="1"/>
  <c r="K540" i="1" s="1"/>
  <c r="N539" i="1"/>
  <c r="H539" i="1"/>
  <c r="K539" i="1" s="1"/>
  <c r="N538" i="1"/>
  <c r="H538" i="1"/>
  <c r="K538" i="1" s="1"/>
  <c r="N537" i="1"/>
  <c r="H537" i="1"/>
  <c r="K537" i="1" s="1"/>
  <c r="N536" i="1"/>
  <c r="H536" i="1"/>
  <c r="K536" i="1" s="1"/>
  <c r="N535" i="1"/>
  <c r="H535" i="1"/>
  <c r="K535" i="1" s="1"/>
  <c r="N534" i="1"/>
  <c r="H534" i="1"/>
  <c r="K534" i="1" s="1"/>
  <c r="N533" i="1"/>
  <c r="H533" i="1"/>
  <c r="K533" i="1" s="1"/>
  <c r="N532" i="1"/>
  <c r="H532" i="1"/>
  <c r="N531" i="1"/>
  <c r="H531" i="1"/>
  <c r="K531" i="1" s="1"/>
  <c r="N530" i="1"/>
  <c r="H530" i="1"/>
  <c r="K530" i="1" s="1"/>
  <c r="J529" i="1"/>
  <c r="I529" i="1"/>
  <c r="G529" i="1"/>
  <c r="H528" i="1"/>
  <c r="K528" i="1" s="1"/>
  <c r="H527" i="1"/>
  <c r="K527" i="1" s="1"/>
  <c r="N526" i="1"/>
  <c r="H526" i="1"/>
  <c r="K526" i="1" s="1"/>
  <c r="N525" i="1"/>
  <c r="H525" i="1"/>
  <c r="K525" i="1" s="1"/>
  <c r="N524" i="1"/>
  <c r="H524" i="1"/>
  <c r="K524" i="1" s="1"/>
  <c r="N523" i="1"/>
  <c r="H523" i="1"/>
  <c r="K523" i="1" s="1"/>
  <c r="N522" i="1"/>
  <c r="K522" i="1"/>
  <c r="H522" i="1"/>
  <c r="N521" i="1"/>
  <c r="H521" i="1"/>
  <c r="K521" i="1" s="1"/>
  <c r="N520" i="1"/>
  <c r="H520" i="1"/>
  <c r="K520" i="1" s="1"/>
  <c r="N519" i="1"/>
  <c r="H519" i="1"/>
  <c r="K519" i="1" s="1"/>
  <c r="N518" i="1"/>
  <c r="H518" i="1"/>
  <c r="K518" i="1" s="1"/>
  <c r="N517" i="1"/>
  <c r="H517" i="1"/>
  <c r="K517" i="1" s="1"/>
  <c r="N516" i="1"/>
  <c r="H516" i="1"/>
  <c r="K516" i="1" s="1"/>
  <c r="N515" i="1"/>
  <c r="H515" i="1"/>
  <c r="K515" i="1" s="1"/>
  <c r="N514" i="1"/>
  <c r="H514" i="1"/>
  <c r="K514" i="1" s="1"/>
  <c r="N513" i="1"/>
  <c r="H513" i="1"/>
  <c r="K513" i="1" s="1"/>
  <c r="N512" i="1"/>
  <c r="H512" i="1"/>
  <c r="K512" i="1" s="1"/>
  <c r="N511" i="1"/>
  <c r="H511" i="1"/>
  <c r="K511" i="1" s="1"/>
  <c r="N510" i="1"/>
  <c r="H510" i="1"/>
  <c r="K510" i="1" s="1"/>
  <c r="N509" i="1"/>
  <c r="H509" i="1"/>
  <c r="K509" i="1" s="1"/>
  <c r="N508" i="1"/>
  <c r="H508" i="1"/>
  <c r="K508" i="1" s="1"/>
  <c r="N507" i="1"/>
  <c r="H507" i="1"/>
  <c r="K507" i="1" s="1"/>
  <c r="N506" i="1"/>
  <c r="H506" i="1"/>
  <c r="K506" i="1" s="1"/>
  <c r="N505" i="1"/>
  <c r="H505" i="1"/>
  <c r="K505" i="1" s="1"/>
  <c r="N504" i="1"/>
  <c r="H504" i="1"/>
  <c r="K504" i="1" s="1"/>
  <c r="N503" i="1"/>
  <c r="H503" i="1"/>
  <c r="K503" i="1" s="1"/>
  <c r="N502" i="1"/>
  <c r="K502" i="1"/>
  <c r="H502" i="1"/>
  <c r="N501" i="1"/>
  <c r="H501" i="1"/>
  <c r="K501" i="1" s="1"/>
  <c r="N500" i="1"/>
  <c r="H500" i="1"/>
  <c r="K500" i="1" s="1"/>
  <c r="N499" i="1"/>
  <c r="H499" i="1"/>
  <c r="K499" i="1" s="1"/>
  <c r="N498" i="1"/>
  <c r="H498" i="1"/>
  <c r="K498" i="1" s="1"/>
  <c r="N497" i="1"/>
  <c r="K497" i="1"/>
  <c r="H497" i="1"/>
  <c r="N496" i="1"/>
  <c r="H496" i="1"/>
  <c r="K496" i="1" s="1"/>
  <c r="N495" i="1"/>
  <c r="H495" i="1"/>
  <c r="K495" i="1" s="1"/>
  <c r="N494" i="1"/>
  <c r="H494" i="1"/>
  <c r="K494" i="1" s="1"/>
  <c r="N493" i="1"/>
  <c r="H493" i="1"/>
  <c r="K493" i="1" s="1"/>
  <c r="N492" i="1"/>
  <c r="H492" i="1"/>
  <c r="K492" i="1" s="1"/>
  <c r="N491" i="1"/>
  <c r="H491" i="1"/>
  <c r="K491" i="1" s="1"/>
  <c r="N490" i="1"/>
  <c r="K490" i="1"/>
  <c r="H490" i="1"/>
  <c r="N489" i="1"/>
  <c r="H489" i="1"/>
  <c r="K489" i="1" s="1"/>
  <c r="N488" i="1"/>
  <c r="H488" i="1"/>
  <c r="K488" i="1" s="1"/>
  <c r="N487" i="1"/>
  <c r="H487" i="1"/>
  <c r="K487" i="1" s="1"/>
  <c r="N486" i="1"/>
  <c r="H486" i="1"/>
  <c r="K486" i="1" s="1"/>
  <c r="N485" i="1"/>
  <c r="H485" i="1"/>
  <c r="K485" i="1" s="1"/>
  <c r="N484" i="1"/>
  <c r="H484" i="1"/>
  <c r="K484" i="1" s="1"/>
  <c r="N483" i="1"/>
  <c r="H483" i="1"/>
  <c r="K483" i="1" s="1"/>
  <c r="N482" i="1"/>
  <c r="H482" i="1"/>
  <c r="K482" i="1" s="1"/>
  <c r="N481" i="1"/>
  <c r="H481" i="1"/>
  <c r="K481" i="1" s="1"/>
  <c r="N480" i="1"/>
  <c r="H480" i="1"/>
  <c r="K480" i="1" s="1"/>
  <c r="N479" i="1"/>
  <c r="H479" i="1"/>
  <c r="K479" i="1" s="1"/>
  <c r="N478" i="1"/>
  <c r="H478" i="1"/>
  <c r="K478" i="1" s="1"/>
  <c r="N477" i="1"/>
  <c r="H477" i="1"/>
  <c r="K477" i="1" s="1"/>
  <c r="N476" i="1"/>
  <c r="H476" i="1"/>
  <c r="K476" i="1" s="1"/>
  <c r="N475" i="1"/>
  <c r="H475" i="1"/>
  <c r="K475" i="1" s="1"/>
  <c r="N474" i="1"/>
  <c r="H474" i="1"/>
  <c r="K474" i="1" s="1"/>
  <c r="N473" i="1"/>
  <c r="H473" i="1"/>
  <c r="K473" i="1" s="1"/>
  <c r="N472" i="1"/>
  <c r="H472" i="1"/>
  <c r="K472" i="1" s="1"/>
  <c r="N471" i="1"/>
  <c r="H471" i="1"/>
  <c r="K471" i="1" s="1"/>
  <c r="N470" i="1"/>
  <c r="K470" i="1"/>
  <c r="H470" i="1"/>
  <c r="N469" i="1"/>
  <c r="H469" i="1"/>
  <c r="K469" i="1" s="1"/>
  <c r="N468" i="1"/>
  <c r="H468" i="1"/>
  <c r="K468" i="1" s="1"/>
  <c r="N467" i="1"/>
  <c r="H467" i="1"/>
  <c r="K467" i="1" s="1"/>
  <c r="N466" i="1"/>
  <c r="H466" i="1"/>
  <c r="K466" i="1" s="1"/>
  <c r="N465" i="1"/>
  <c r="K465" i="1"/>
  <c r="H465" i="1"/>
  <c r="N464" i="1"/>
  <c r="H464" i="1"/>
  <c r="K464" i="1" s="1"/>
  <c r="N463" i="1"/>
  <c r="H463" i="1"/>
  <c r="K463" i="1" s="1"/>
  <c r="N462" i="1"/>
  <c r="H462" i="1"/>
  <c r="K462" i="1" s="1"/>
  <c r="N461" i="1"/>
  <c r="H461" i="1"/>
  <c r="K461" i="1" s="1"/>
  <c r="N460" i="1"/>
  <c r="H460" i="1"/>
  <c r="K460" i="1" s="1"/>
  <c r="N459" i="1"/>
  <c r="H459" i="1"/>
  <c r="K459" i="1" s="1"/>
  <c r="N458" i="1"/>
  <c r="K458" i="1"/>
  <c r="H458" i="1"/>
  <c r="N457" i="1"/>
  <c r="H457" i="1"/>
  <c r="K457" i="1" s="1"/>
  <c r="N456" i="1"/>
  <c r="H456" i="1"/>
  <c r="K456" i="1" s="1"/>
  <c r="N455" i="1"/>
  <c r="H455" i="1"/>
  <c r="K455" i="1" s="1"/>
  <c r="N454" i="1"/>
  <c r="H454" i="1"/>
  <c r="K454" i="1" s="1"/>
  <c r="N453" i="1"/>
  <c r="H453" i="1"/>
  <c r="K453" i="1" s="1"/>
  <c r="N452" i="1"/>
  <c r="H452" i="1"/>
  <c r="K452" i="1" s="1"/>
  <c r="N451" i="1"/>
  <c r="H451" i="1"/>
  <c r="K451" i="1" s="1"/>
  <c r="N450" i="1"/>
  <c r="H450" i="1"/>
  <c r="K450" i="1" s="1"/>
  <c r="N449" i="1"/>
  <c r="H449" i="1"/>
  <c r="K449" i="1" s="1"/>
  <c r="N448" i="1"/>
  <c r="H448" i="1"/>
  <c r="K448" i="1" s="1"/>
  <c r="N447" i="1"/>
  <c r="H447" i="1"/>
  <c r="K447" i="1" s="1"/>
  <c r="N446" i="1"/>
  <c r="H446" i="1"/>
  <c r="K446" i="1" s="1"/>
  <c r="J445" i="1"/>
  <c r="I445" i="1"/>
  <c r="G445" i="1"/>
  <c r="N444" i="1"/>
  <c r="K444" i="1"/>
  <c r="H444" i="1"/>
  <c r="N443" i="1"/>
  <c r="K443" i="1"/>
  <c r="H443" i="1"/>
  <c r="N442" i="1"/>
  <c r="K442" i="1"/>
  <c r="H442" i="1"/>
  <c r="N441" i="1"/>
  <c r="K441" i="1"/>
  <c r="H441" i="1"/>
  <c r="N440" i="1"/>
  <c r="K440" i="1"/>
  <c r="H440" i="1"/>
  <c r="N439" i="1"/>
  <c r="K439" i="1"/>
  <c r="H439" i="1"/>
  <c r="N438" i="1"/>
  <c r="K438" i="1"/>
  <c r="H438" i="1"/>
  <c r="N437" i="1"/>
  <c r="K437" i="1"/>
  <c r="H437" i="1"/>
  <c r="N436" i="1"/>
  <c r="K436" i="1"/>
  <c r="H436" i="1"/>
  <c r="N435" i="1"/>
  <c r="K435" i="1"/>
  <c r="H435" i="1"/>
  <c r="N434" i="1"/>
  <c r="K434" i="1"/>
  <c r="H434" i="1"/>
  <c r="N433" i="1"/>
  <c r="K433" i="1"/>
  <c r="H433" i="1"/>
  <c r="N432" i="1"/>
  <c r="K432" i="1"/>
  <c r="H432" i="1"/>
  <c r="N431" i="1"/>
  <c r="K431" i="1"/>
  <c r="H431" i="1"/>
  <c r="N430" i="1"/>
  <c r="K430" i="1"/>
  <c r="H430" i="1"/>
  <c r="N429" i="1"/>
  <c r="K429" i="1"/>
  <c r="H429" i="1"/>
  <c r="N428" i="1"/>
  <c r="K428" i="1"/>
  <c r="H428" i="1"/>
  <c r="N427" i="1"/>
  <c r="K427" i="1"/>
  <c r="H427" i="1"/>
  <c r="N426" i="1"/>
  <c r="K426" i="1"/>
  <c r="H426" i="1"/>
  <c r="N425" i="1"/>
  <c r="K425" i="1"/>
  <c r="H425" i="1"/>
  <c r="N424" i="1"/>
  <c r="K424" i="1"/>
  <c r="H424" i="1"/>
  <c r="N423" i="1"/>
  <c r="K423" i="1"/>
  <c r="H423" i="1"/>
  <c r="N422" i="1"/>
  <c r="K422" i="1"/>
  <c r="H422" i="1"/>
  <c r="N421" i="1"/>
  <c r="K421" i="1"/>
  <c r="H421" i="1"/>
  <c r="N420" i="1"/>
  <c r="K420" i="1"/>
  <c r="H420" i="1"/>
  <c r="N419" i="1"/>
  <c r="K419" i="1"/>
  <c r="H419" i="1"/>
  <c r="N418" i="1"/>
  <c r="K418" i="1"/>
  <c r="H418" i="1"/>
  <c r="N417" i="1"/>
  <c r="K417" i="1"/>
  <c r="H417" i="1"/>
  <c r="N416" i="1"/>
  <c r="K416" i="1"/>
  <c r="H416" i="1"/>
  <c r="N415" i="1"/>
  <c r="K415" i="1"/>
  <c r="H415" i="1"/>
  <c r="N414" i="1"/>
  <c r="K414" i="1"/>
  <c r="H414" i="1"/>
  <c r="N413" i="1"/>
  <c r="K413" i="1"/>
  <c r="H413" i="1"/>
  <c r="N412" i="1"/>
  <c r="K412" i="1"/>
  <c r="H412" i="1"/>
  <c r="N411" i="1"/>
  <c r="K411" i="1"/>
  <c r="H411" i="1"/>
  <c r="N410" i="1"/>
  <c r="K410" i="1"/>
  <c r="H410" i="1"/>
  <c r="N409" i="1"/>
  <c r="K409" i="1"/>
  <c r="H409" i="1"/>
  <c r="N408" i="1"/>
  <c r="K408" i="1"/>
  <c r="H408" i="1"/>
  <c r="N407" i="1"/>
  <c r="K407" i="1"/>
  <c r="H407" i="1"/>
  <c r="N406" i="1"/>
  <c r="K406" i="1"/>
  <c r="H406" i="1"/>
  <c r="N405" i="1"/>
  <c r="K405" i="1"/>
  <c r="H405" i="1"/>
  <c r="N404" i="1"/>
  <c r="K404" i="1"/>
  <c r="H404" i="1"/>
  <c r="N403" i="1"/>
  <c r="K403" i="1"/>
  <c r="H403" i="1"/>
  <c r="N402" i="1"/>
  <c r="K402" i="1"/>
  <c r="H402" i="1"/>
  <c r="N401" i="1"/>
  <c r="K401" i="1"/>
  <c r="H401" i="1"/>
  <c r="K400" i="1"/>
  <c r="H400" i="1"/>
  <c r="K398" i="1"/>
  <c r="J398" i="1"/>
  <c r="I398" i="1"/>
  <c r="H398" i="1"/>
  <c r="G398" i="1"/>
  <c r="G399" i="1" s="1"/>
  <c r="N397" i="1"/>
  <c r="H397" i="1"/>
  <c r="K397" i="1" s="1"/>
  <c r="K396" i="1"/>
  <c r="J396" i="1"/>
  <c r="I396" i="1"/>
  <c r="G396" i="1"/>
  <c r="N395" i="1"/>
  <c r="H395" i="1"/>
  <c r="H394" i="1"/>
  <c r="N393" i="1"/>
  <c r="H393" i="1"/>
  <c r="H392" i="1"/>
  <c r="N391" i="1"/>
  <c r="H391" i="1"/>
  <c r="H390" i="1"/>
  <c r="N389" i="1"/>
  <c r="H389" i="1"/>
  <c r="N388" i="1"/>
  <c r="H388" i="1"/>
  <c r="N387" i="1"/>
  <c r="H387" i="1"/>
  <c r="H386" i="1"/>
  <c r="N385" i="1"/>
  <c r="H385" i="1"/>
  <c r="N384" i="1"/>
  <c r="H384" i="1"/>
  <c r="H383" i="1"/>
  <c r="N382" i="1"/>
  <c r="H382" i="1"/>
  <c r="N381" i="1"/>
  <c r="H381" i="1"/>
  <c r="N380" i="1"/>
  <c r="H380" i="1"/>
  <c r="H379" i="1"/>
  <c r="N378" i="1"/>
  <c r="H378" i="1"/>
  <c r="H377" i="1"/>
  <c r="N376" i="1"/>
  <c r="H376" i="1"/>
  <c r="H375" i="1"/>
  <c r="H374" i="1"/>
  <c r="H373" i="1"/>
  <c r="H372" i="1"/>
  <c r="N371" i="1"/>
  <c r="H371" i="1"/>
  <c r="L370" i="1"/>
  <c r="K370" i="1"/>
  <c r="J370" i="1"/>
  <c r="I370" i="1"/>
  <c r="G370" i="1"/>
  <c r="N369" i="1"/>
  <c r="H369" i="1"/>
  <c r="N368" i="1"/>
  <c r="H368" i="1"/>
  <c r="N367" i="1"/>
  <c r="H367" i="1"/>
  <c r="N366" i="1"/>
  <c r="H366" i="1"/>
  <c r="N365" i="1"/>
  <c r="H365" i="1"/>
  <c r="N364" i="1"/>
  <c r="H364" i="1"/>
  <c r="N363" i="1"/>
  <c r="H363" i="1"/>
  <c r="N362" i="1"/>
  <c r="H362" i="1"/>
  <c r="H361" i="1"/>
  <c r="N360" i="1"/>
  <c r="H360" i="1"/>
  <c r="N359" i="1"/>
  <c r="H359" i="1"/>
  <c r="N358" i="1"/>
  <c r="H358" i="1"/>
  <c r="N357" i="1"/>
  <c r="H357" i="1"/>
  <c r="N356" i="1"/>
  <c r="H356" i="1"/>
  <c r="N355" i="1"/>
  <c r="H355" i="1"/>
  <c r="N354" i="1"/>
  <c r="H354" i="1"/>
  <c r="N353" i="1"/>
  <c r="H353" i="1"/>
  <c r="N352" i="1"/>
  <c r="H352" i="1"/>
  <c r="N351" i="1"/>
  <c r="H351" i="1"/>
  <c r="N350" i="1"/>
  <c r="H350" i="1"/>
  <c r="N349" i="1"/>
  <c r="H349" i="1"/>
  <c r="L348" i="1"/>
  <c r="K348" i="1"/>
  <c r="J348" i="1"/>
  <c r="I348" i="1"/>
  <c r="G348" i="1"/>
  <c r="N347" i="1"/>
  <c r="H347" i="1"/>
  <c r="H346" i="1"/>
  <c r="A346" i="1"/>
  <c r="N345" i="1"/>
  <c r="H345" i="1"/>
  <c r="H344" i="1"/>
  <c r="A344" i="1"/>
  <c r="H343" i="1"/>
  <c r="H342" i="1"/>
  <c r="A342" i="1"/>
  <c r="N341" i="1"/>
  <c r="H341" i="1"/>
  <c r="N340" i="1"/>
  <c r="H340" i="1"/>
  <c r="A340" i="1"/>
  <c r="H339" i="1"/>
  <c r="H338" i="1"/>
  <c r="A338" i="1"/>
  <c r="N337" i="1"/>
  <c r="H337" i="1"/>
  <c r="N336" i="1"/>
  <c r="H336" i="1"/>
  <c r="A336" i="1"/>
  <c r="H335" i="1"/>
  <c r="N334" i="1"/>
  <c r="H334" i="1"/>
  <c r="A334" i="1"/>
  <c r="N333" i="1"/>
  <c r="H333" i="1"/>
  <c r="N332" i="1"/>
  <c r="H332" i="1"/>
  <c r="A332" i="1"/>
  <c r="H331" i="1"/>
  <c r="H330" i="1"/>
  <c r="A330" i="1"/>
  <c r="N329" i="1"/>
  <c r="H329" i="1"/>
  <c r="N328" i="1"/>
  <c r="H328" i="1"/>
  <c r="A328" i="1"/>
  <c r="N327" i="1"/>
  <c r="H327" i="1"/>
  <c r="H348" i="1" s="1"/>
  <c r="N326" i="1"/>
  <c r="H326" i="1"/>
  <c r="L325" i="1"/>
  <c r="L396" i="1" s="1"/>
  <c r="L398" i="1" s="1"/>
  <c r="K325" i="1"/>
  <c r="J325" i="1"/>
  <c r="I325" i="1"/>
  <c r="G325" i="1"/>
  <c r="H324" i="1"/>
  <c r="N323" i="1"/>
  <c r="H323" i="1"/>
  <c r="H322" i="1"/>
  <c r="N321" i="1"/>
  <c r="H321" i="1"/>
  <c r="H320" i="1"/>
  <c r="H319" i="1"/>
  <c r="H318" i="1"/>
  <c r="N317" i="1"/>
  <c r="H317" i="1"/>
  <c r="N316" i="1"/>
  <c r="H316" i="1"/>
  <c r="H315" i="1"/>
  <c r="H314" i="1"/>
  <c r="H313" i="1"/>
  <c r="N312" i="1"/>
  <c r="H312" i="1"/>
  <c r="H311" i="1"/>
  <c r="N310" i="1"/>
  <c r="H310" i="1"/>
  <c r="N309" i="1"/>
  <c r="H309" i="1"/>
  <c r="N308" i="1"/>
  <c r="H308" i="1"/>
  <c r="H307" i="1"/>
  <c r="H306" i="1"/>
  <c r="N305" i="1"/>
  <c r="H305" i="1"/>
  <c r="N304" i="1"/>
  <c r="H304" i="1"/>
  <c r="A304" i="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N303" i="1"/>
  <c r="H303" i="1"/>
  <c r="K302" i="1"/>
  <c r="J302" i="1"/>
  <c r="I302" i="1"/>
  <c r="G302" i="1"/>
  <c r="N301" i="1"/>
  <c r="H301" i="1"/>
  <c r="H300" i="1"/>
  <c r="N299" i="1"/>
  <c r="H299" i="1"/>
  <c r="H298" i="1"/>
  <c r="N297" i="1"/>
  <c r="H297" i="1"/>
  <c r="H296" i="1"/>
  <c r="H295" i="1"/>
  <c r="N294" i="1"/>
  <c r="H294" i="1"/>
  <c r="N293" i="1"/>
  <c r="H293" i="1"/>
  <c r="H292" i="1"/>
  <c r="H291" i="1"/>
  <c r="N290" i="1"/>
  <c r="H290" i="1"/>
  <c r="N289" i="1"/>
  <c r="H289" i="1"/>
  <c r="H288" i="1"/>
  <c r="N287" i="1"/>
  <c r="H287" i="1"/>
  <c r="N286" i="1"/>
  <c r="H286" i="1"/>
  <c r="H285" i="1"/>
  <c r="H284" i="1"/>
  <c r="H283" i="1"/>
  <c r="H282" i="1"/>
  <c r="A282" i="1"/>
  <c r="A283" i="1" s="1"/>
  <c r="A284" i="1" s="1"/>
  <c r="A285" i="1" s="1"/>
  <c r="A286" i="1" s="1"/>
  <c r="A287" i="1" s="1"/>
  <c r="A288" i="1" s="1"/>
  <c r="A289" i="1" s="1"/>
  <c r="A290" i="1" s="1"/>
  <c r="A291" i="1" s="1"/>
  <c r="A292" i="1" s="1"/>
  <c r="A293" i="1" s="1"/>
  <c r="A294" i="1" s="1"/>
  <c r="A295" i="1" s="1"/>
  <c r="A296" i="1" s="1"/>
  <c r="A297" i="1" s="1"/>
  <c r="A298" i="1" s="1"/>
  <c r="A299" i="1" s="1"/>
  <c r="A300" i="1" s="1"/>
  <c r="A301" i="1" s="1"/>
  <c r="H281" i="1"/>
  <c r="N280" i="1"/>
  <c r="H280" i="1"/>
  <c r="J279" i="1"/>
  <c r="I279" i="1"/>
  <c r="G279" i="1"/>
  <c r="N278" i="1"/>
  <c r="H278" i="1"/>
  <c r="K278" i="1" s="1"/>
  <c r="H277" i="1"/>
  <c r="K277" i="1" s="1"/>
  <c r="H276" i="1"/>
  <c r="K276" i="1" s="1"/>
  <c r="K275" i="1"/>
  <c r="H275" i="1"/>
  <c r="H274" i="1"/>
  <c r="K274" i="1" s="1"/>
  <c r="K273" i="1"/>
  <c r="H273" i="1"/>
  <c r="H272" i="1"/>
  <c r="K272" i="1" s="1"/>
  <c r="H271" i="1"/>
  <c r="K271" i="1" s="1"/>
  <c r="H270" i="1"/>
  <c r="K270" i="1" s="1"/>
  <c r="H269" i="1"/>
  <c r="K269" i="1" s="1"/>
  <c r="H268" i="1"/>
  <c r="K268" i="1" s="1"/>
  <c r="K267" i="1"/>
  <c r="H267" i="1"/>
  <c r="H266" i="1"/>
  <c r="K266" i="1" s="1"/>
  <c r="K265" i="1"/>
  <c r="H265" i="1"/>
  <c r="H264" i="1"/>
  <c r="K264" i="1" s="1"/>
  <c r="H263" i="1"/>
  <c r="K263" i="1" s="1"/>
  <c r="H262" i="1"/>
  <c r="K262" i="1" s="1"/>
  <c r="H261" i="1"/>
  <c r="K261" i="1" s="1"/>
  <c r="H260" i="1"/>
  <c r="K260" i="1" s="1"/>
  <c r="N259" i="1"/>
  <c r="H259" i="1"/>
  <c r="K259" i="1" s="1"/>
  <c r="N258" i="1"/>
  <c r="K258" i="1"/>
  <c r="H258" i="1"/>
  <c r="N257" i="1"/>
  <c r="H257" i="1"/>
  <c r="K257" i="1" s="1"/>
  <c r="N256" i="1"/>
  <c r="H256" i="1"/>
  <c r="K256" i="1" s="1"/>
  <c r="N255" i="1"/>
  <c r="H255" i="1"/>
  <c r="K255" i="1" s="1"/>
  <c r="N254" i="1"/>
  <c r="K254" i="1"/>
  <c r="H254" i="1"/>
  <c r="N253" i="1"/>
  <c r="K253" i="1"/>
  <c r="H253" i="1"/>
  <c r="N252" i="1"/>
  <c r="H252" i="1"/>
  <c r="K252" i="1" s="1"/>
  <c r="N251" i="1"/>
  <c r="H251" i="1"/>
  <c r="K251" i="1" s="1"/>
  <c r="N250" i="1"/>
  <c r="H250" i="1"/>
  <c r="K250" i="1" s="1"/>
  <c r="N249" i="1"/>
  <c r="H249" i="1"/>
  <c r="K249" i="1" s="1"/>
  <c r="N248" i="1"/>
  <c r="K248" i="1"/>
  <c r="H248" i="1"/>
  <c r="N247" i="1"/>
  <c r="H247" i="1"/>
  <c r="K247" i="1" s="1"/>
  <c r="N246" i="1"/>
  <c r="K246" i="1"/>
  <c r="H246" i="1"/>
  <c r="N245" i="1"/>
  <c r="K245" i="1"/>
  <c r="H245" i="1"/>
  <c r="N244" i="1"/>
  <c r="H244" i="1"/>
  <c r="K244" i="1" s="1"/>
  <c r="N243" i="1"/>
  <c r="H243" i="1"/>
  <c r="K243" i="1" s="1"/>
  <c r="N242" i="1"/>
  <c r="K242" i="1"/>
  <c r="H242" i="1"/>
  <c r="N241" i="1"/>
  <c r="H241" i="1"/>
  <c r="K241" i="1" s="1"/>
  <c r="N240" i="1"/>
  <c r="H240" i="1"/>
  <c r="K240" i="1" s="1"/>
  <c r="N239" i="1"/>
  <c r="H239" i="1"/>
  <c r="K239" i="1" s="1"/>
  <c r="N238" i="1"/>
  <c r="H238" i="1"/>
  <c r="K238" i="1" s="1"/>
  <c r="N237" i="1"/>
  <c r="H237" i="1"/>
  <c r="K237" i="1" s="1"/>
  <c r="N236" i="1"/>
  <c r="H236" i="1"/>
  <c r="K236" i="1" s="1"/>
  <c r="N235" i="1"/>
  <c r="K235" i="1"/>
  <c r="H235" i="1"/>
  <c r="N234" i="1"/>
  <c r="K234" i="1"/>
  <c r="H234" i="1"/>
  <c r="N233" i="1"/>
  <c r="H233" i="1"/>
  <c r="O231" i="1"/>
  <c r="J231" i="1"/>
  <c r="I231" i="1"/>
  <c r="G231" i="1"/>
  <c r="N230" i="1"/>
  <c r="K230" i="1"/>
  <c r="H230" i="1"/>
  <c r="H229" i="1"/>
  <c r="K229" i="1" s="1"/>
  <c r="N228" i="1"/>
  <c r="H228" i="1"/>
  <c r="K228" i="1" s="1"/>
  <c r="N227" i="1"/>
  <c r="H227" i="1"/>
  <c r="H226" i="1"/>
  <c r="K226" i="1" s="1"/>
  <c r="N225" i="1"/>
  <c r="H225" i="1"/>
  <c r="K225" i="1" s="1"/>
  <c r="N224" i="1"/>
  <c r="K224" i="1"/>
  <c r="H224" i="1"/>
  <c r="J223" i="1"/>
  <c r="I223" i="1"/>
  <c r="G223" i="1"/>
  <c r="H222" i="1"/>
  <c r="K222" i="1" s="1"/>
  <c r="N221" i="1"/>
  <c r="H221" i="1"/>
  <c r="K221" i="1" s="1"/>
  <c r="A221" i="1"/>
  <c r="A222" i="1" s="1"/>
  <c r="H220" i="1"/>
  <c r="K220" i="1" s="1"/>
  <c r="H219" i="1"/>
  <c r="J218" i="1"/>
  <c r="I218" i="1"/>
  <c r="G218" i="1"/>
  <c r="H217" i="1"/>
  <c r="K217" i="1" s="1"/>
  <c r="H216" i="1"/>
  <c r="K216" i="1" s="1"/>
  <c r="H215" i="1"/>
  <c r="K215" i="1" s="1"/>
  <c r="A215" i="1"/>
  <c r="A216" i="1" s="1"/>
  <c r="A217" i="1" s="1"/>
  <c r="H214" i="1"/>
  <c r="J213" i="1"/>
  <c r="I213" i="1"/>
  <c r="G213" i="1"/>
  <c r="H212" i="1"/>
  <c r="H213" i="1" s="1"/>
  <c r="J211" i="1"/>
  <c r="I211" i="1"/>
  <c r="G211" i="1"/>
  <c r="N210" i="1"/>
  <c r="H210" i="1"/>
  <c r="K210" i="1" s="1"/>
  <c r="H209" i="1"/>
  <c r="K209" i="1" s="1"/>
  <c r="H208" i="1"/>
  <c r="K208" i="1" s="1"/>
  <c r="K207" i="1"/>
  <c r="H207" i="1"/>
  <c r="H206" i="1"/>
  <c r="K206" i="1" s="1"/>
  <c r="A206" i="1"/>
  <c r="A207" i="1" s="1"/>
  <c r="A208" i="1" s="1"/>
  <c r="A209" i="1" s="1"/>
  <c r="A210" i="1" s="1"/>
  <c r="N205" i="1"/>
  <c r="H205" i="1"/>
  <c r="K205" i="1" s="1"/>
  <c r="J204" i="1"/>
  <c r="I204" i="1"/>
  <c r="N203" i="1"/>
  <c r="H203" i="1"/>
  <c r="K203" i="1" s="1"/>
  <c r="K202" i="1"/>
  <c r="H202" i="1"/>
  <c r="K201" i="1"/>
  <c r="H201" i="1"/>
  <c r="K200" i="1"/>
  <c r="H200" i="1"/>
  <c r="K199" i="1"/>
  <c r="H199" i="1"/>
  <c r="N198" i="1"/>
  <c r="K198" i="1"/>
  <c r="H198" i="1"/>
  <c r="N197" i="1"/>
  <c r="G197" i="1"/>
  <c r="H197" i="1" s="1"/>
  <c r="K197" i="1" s="1"/>
  <c r="N196" i="1"/>
  <c r="K196" i="1"/>
  <c r="H196" i="1"/>
  <c r="N195" i="1"/>
  <c r="H195" i="1"/>
  <c r="K195" i="1" s="1"/>
  <c r="N194" i="1"/>
  <c r="H194" i="1"/>
  <c r="K194" i="1" s="1"/>
  <c r="N193" i="1"/>
  <c r="H193" i="1"/>
  <c r="K193" i="1" s="1"/>
  <c r="N192" i="1"/>
  <c r="H192" i="1"/>
  <c r="K192" i="1" s="1"/>
  <c r="N191" i="1"/>
  <c r="K191" i="1"/>
  <c r="H191" i="1"/>
  <c r="N190" i="1"/>
  <c r="H190" i="1"/>
  <c r="K190" i="1" s="1"/>
  <c r="N189" i="1"/>
  <c r="H189" i="1"/>
  <c r="K189" i="1" s="1"/>
  <c r="N188" i="1"/>
  <c r="K188" i="1"/>
  <c r="H188" i="1"/>
  <c r="N187" i="1"/>
  <c r="H187" i="1"/>
  <c r="K187" i="1" s="1"/>
  <c r="N186" i="1"/>
  <c r="H186" i="1"/>
  <c r="K186" i="1" s="1"/>
  <c r="N185" i="1"/>
  <c r="H185" i="1"/>
  <c r="K185" i="1" s="1"/>
  <c r="N184" i="1"/>
  <c r="H184" i="1"/>
  <c r="K184" i="1" s="1"/>
  <c r="N183" i="1"/>
  <c r="K183" i="1"/>
  <c r="H183" i="1"/>
  <c r="N182" i="1"/>
  <c r="H182" i="1"/>
  <c r="K182" i="1" s="1"/>
  <c r="N181" i="1"/>
  <c r="H181" i="1"/>
  <c r="K181" i="1" s="1"/>
  <c r="N180" i="1"/>
  <c r="K180" i="1"/>
  <c r="H180" i="1"/>
  <c r="N179" i="1"/>
  <c r="H179" i="1"/>
  <c r="K179" i="1" s="1"/>
  <c r="N178" i="1"/>
  <c r="H178" i="1"/>
  <c r="K178" i="1" s="1"/>
  <c r="N177" i="1"/>
  <c r="H177" i="1"/>
  <c r="K177" i="1" s="1"/>
  <c r="N176" i="1"/>
  <c r="H176" i="1"/>
  <c r="K176" i="1" s="1"/>
  <c r="N175" i="1"/>
  <c r="K175" i="1"/>
  <c r="H175" i="1"/>
  <c r="N174" i="1"/>
  <c r="H174" i="1"/>
  <c r="K174" i="1" s="1"/>
  <c r="N173" i="1"/>
  <c r="H173" i="1"/>
  <c r="K173" i="1" s="1"/>
  <c r="N172" i="1"/>
  <c r="K172" i="1"/>
  <c r="H172" i="1"/>
  <c r="N171" i="1"/>
  <c r="K171" i="1"/>
  <c r="H171" i="1"/>
  <c r="N170" i="1"/>
  <c r="H170" i="1"/>
  <c r="K170" i="1" s="1"/>
  <c r="N169" i="1"/>
  <c r="H169" i="1"/>
  <c r="K169" i="1" s="1"/>
  <c r="N168" i="1"/>
  <c r="H168" i="1"/>
  <c r="K168" i="1" s="1"/>
  <c r="N167" i="1"/>
  <c r="K167" i="1"/>
  <c r="H167" i="1"/>
  <c r="N166" i="1"/>
  <c r="H166" i="1"/>
  <c r="K166" i="1" s="1"/>
  <c r="G166" i="1"/>
  <c r="N165" i="1"/>
  <c r="H165" i="1"/>
  <c r="K165" i="1" s="1"/>
  <c r="N164" i="1"/>
  <c r="H164" i="1"/>
  <c r="K164" i="1" s="1"/>
  <c r="N163" i="1"/>
  <c r="H163" i="1"/>
  <c r="K163" i="1" s="1"/>
  <c r="N162" i="1"/>
  <c r="H162" i="1"/>
  <c r="K162" i="1" s="1"/>
  <c r="N161" i="1"/>
  <c r="H161" i="1"/>
  <c r="K161" i="1" s="1"/>
  <c r="H160" i="1"/>
  <c r="K160" i="1" s="1"/>
  <c r="H159" i="1"/>
  <c r="K159" i="1" s="1"/>
  <c r="K158" i="1"/>
  <c r="H158" i="1"/>
  <c r="N157" i="1"/>
  <c r="K157" i="1"/>
  <c r="H157" i="1"/>
  <c r="N156" i="1"/>
  <c r="H156" i="1"/>
  <c r="K156" i="1" s="1"/>
  <c r="N155" i="1"/>
  <c r="H155" i="1"/>
  <c r="K155" i="1" s="1"/>
  <c r="N154" i="1"/>
  <c r="G154" i="1"/>
  <c r="H154" i="1" s="1"/>
  <c r="K154" i="1" s="1"/>
  <c r="N153" i="1"/>
  <c r="K153" i="1"/>
  <c r="H153" i="1"/>
  <c r="N152" i="1"/>
  <c r="K152" i="1"/>
  <c r="H152" i="1"/>
  <c r="N151" i="1"/>
  <c r="H151" i="1"/>
  <c r="K151" i="1" s="1"/>
  <c r="N150" i="1"/>
  <c r="H150" i="1"/>
  <c r="K150" i="1" s="1"/>
  <c r="N149" i="1"/>
  <c r="H149" i="1"/>
  <c r="K149" i="1" s="1"/>
  <c r="N148" i="1"/>
  <c r="H148" i="1"/>
  <c r="K148" i="1" s="1"/>
  <c r="N147" i="1"/>
  <c r="H147" i="1"/>
  <c r="K147" i="1" s="1"/>
  <c r="N146" i="1"/>
  <c r="H146" i="1"/>
  <c r="K146" i="1" s="1"/>
  <c r="N145" i="1"/>
  <c r="K145" i="1"/>
  <c r="H145" i="1"/>
  <c r="N144" i="1"/>
  <c r="K144" i="1"/>
  <c r="H144" i="1"/>
  <c r="N143" i="1"/>
  <c r="H143" i="1"/>
  <c r="K143" i="1" s="1"/>
  <c r="N142" i="1"/>
  <c r="H142" i="1"/>
  <c r="K142" i="1" s="1"/>
  <c r="N141" i="1"/>
  <c r="K141" i="1"/>
  <c r="H141" i="1"/>
  <c r="N140" i="1"/>
  <c r="H140" i="1"/>
  <c r="K140" i="1" s="1"/>
  <c r="N139" i="1"/>
  <c r="H139" i="1"/>
  <c r="K139" i="1" s="1"/>
  <c r="N138" i="1"/>
  <c r="H138" i="1"/>
  <c r="K138" i="1" s="1"/>
  <c r="N137" i="1"/>
  <c r="K137" i="1"/>
  <c r="H137" i="1"/>
  <c r="N136" i="1"/>
  <c r="K136" i="1"/>
  <c r="H136" i="1"/>
  <c r="N135" i="1"/>
  <c r="H135" i="1"/>
  <c r="J134" i="1"/>
  <c r="I134" i="1"/>
  <c r="G134" i="1"/>
  <c r="N133" i="1"/>
  <c r="H133" i="1"/>
  <c r="K133" i="1" s="1"/>
  <c r="N132" i="1"/>
  <c r="H132" i="1"/>
  <c r="K132" i="1" s="1"/>
  <c r="A132" i="1"/>
  <c r="A133" i="1" s="1"/>
  <c r="N131" i="1"/>
  <c r="H131" i="1"/>
  <c r="K131" i="1" s="1"/>
  <c r="N130" i="1"/>
  <c r="H130" i="1"/>
  <c r="K130" i="1" s="1"/>
  <c r="J129" i="1"/>
  <c r="I129" i="1"/>
  <c r="G129" i="1"/>
  <c r="N128" i="1"/>
  <c r="H128" i="1"/>
  <c r="K128" i="1" s="1"/>
  <c r="K129" i="1" s="1"/>
  <c r="N127" i="1"/>
  <c r="H127" i="1"/>
  <c r="K127" i="1" s="1"/>
  <c r="J126" i="1"/>
  <c r="I126" i="1"/>
  <c r="H125" i="1"/>
  <c r="K125" i="1" s="1"/>
  <c r="H124" i="1"/>
  <c r="K124" i="1" s="1"/>
  <c r="K123" i="1"/>
  <c r="H123" i="1"/>
  <c r="H122" i="1"/>
  <c r="K122" i="1" s="1"/>
  <c r="K121" i="1"/>
  <c r="H121" i="1"/>
  <c r="H120" i="1"/>
  <c r="K120" i="1" s="1"/>
  <c r="H119" i="1"/>
  <c r="K119" i="1" s="1"/>
  <c r="H118" i="1"/>
  <c r="K118" i="1" s="1"/>
  <c r="H117" i="1"/>
  <c r="K117" i="1" s="1"/>
  <c r="N116" i="1"/>
  <c r="H116" i="1"/>
  <c r="K116" i="1" s="1"/>
  <c r="G116" i="1"/>
  <c r="G126" i="1" s="1"/>
  <c r="H115" i="1"/>
  <c r="N114" i="1"/>
  <c r="K114" i="1"/>
  <c r="H114" i="1"/>
  <c r="N113" i="1"/>
  <c r="H113" i="1"/>
  <c r="K113" i="1" s="1"/>
  <c r="N112" i="1"/>
  <c r="H112" i="1"/>
  <c r="K112" i="1" s="1"/>
  <c r="N111" i="1"/>
  <c r="K111" i="1"/>
  <c r="H111" i="1"/>
  <c r="N110" i="1"/>
  <c r="K110" i="1"/>
  <c r="H110" i="1"/>
  <c r="N109" i="1"/>
  <c r="H109" i="1"/>
  <c r="K109" i="1" s="1"/>
  <c r="N108" i="1"/>
  <c r="H108" i="1"/>
  <c r="K108" i="1" s="1"/>
  <c r="N107" i="1"/>
  <c r="H107" i="1"/>
  <c r="K107" i="1" s="1"/>
  <c r="N106" i="1"/>
  <c r="K106" i="1"/>
  <c r="H106" i="1"/>
  <c r="N105" i="1"/>
  <c r="H105" i="1"/>
  <c r="H126" i="1" s="1"/>
  <c r="J104" i="1"/>
  <c r="I104" i="1"/>
  <c r="G104" i="1"/>
  <c r="N103" i="1"/>
  <c r="H103" i="1"/>
  <c r="H102" i="1"/>
  <c r="K102" i="1" s="1"/>
  <c r="H101" i="1"/>
  <c r="K101" i="1" s="1"/>
  <c r="K100" i="1"/>
  <c r="H100" i="1"/>
  <c r="N99" i="1"/>
  <c r="H99" i="1"/>
  <c r="K99" i="1" s="1"/>
  <c r="N98" i="1"/>
  <c r="H98" i="1"/>
  <c r="K98" i="1" s="1"/>
  <c r="N97" i="1"/>
  <c r="K97" i="1"/>
  <c r="H97" i="1"/>
  <c r="N96" i="1"/>
  <c r="H96" i="1"/>
  <c r="K96" i="1" s="1"/>
  <c r="N95" i="1"/>
  <c r="H95" i="1"/>
  <c r="K95" i="1" s="1"/>
  <c r="N94" i="1"/>
  <c r="K94" i="1"/>
  <c r="H94" i="1"/>
  <c r="N93" i="1"/>
  <c r="H93" i="1"/>
  <c r="K93" i="1" s="1"/>
  <c r="N92" i="1"/>
  <c r="H92" i="1"/>
  <c r="K92" i="1" s="1"/>
  <c r="N91" i="1"/>
  <c r="H91" i="1"/>
  <c r="K91" i="1" s="1"/>
  <c r="N90" i="1"/>
  <c r="H90" i="1"/>
  <c r="K90" i="1" s="1"/>
  <c r="N89" i="1"/>
  <c r="H89" i="1"/>
  <c r="K89" i="1" s="1"/>
  <c r="N88" i="1"/>
  <c r="K88" i="1"/>
  <c r="H88" i="1"/>
  <c r="N87" i="1"/>
  <c r="H87" i="1"/>
  <c r="K87" i="1" s="1"/>
  <c r="N86" i="1"/>
  <c r="H86" i="1"/>
  <c r="K86" i="1" s="1"/>
  <c r="N85" i="1"/>
  <c r="K85" i="1"/>
  <c r="H85" i="1"/>
  <c r="N84" i="1"/>
  <c r="K84" i="1"/>
  <c r="H84" i="1"/>
  <c r="N83" i="1"/>
  <c r="H83" i="1"/>
  <c r="K83" i="1" s="1"/>
  <c r="N82" i="1"/>
  <c r="K82" i="1"/>
  <c r="H82" i="1"/>
  <c r="N81" i="1"/>
  <c r="K81" i="1"/>
  <c r="H81" i="1"/>
  <c r="N80" i="1"/>
  <c r="H80" i="1"/>
  <c r="K80" i="1" s="1"/>
  <c r="N79" i="1"/>
  <c r="H79" i="1"/>
  <c r="K79" i="1" s="1"/>
  <c r="N78" i="1"/>
  <c r="K78" i="1"/>
  <c r="H78" i="1"/>
  <c r="N77" i="1"/>
  <c r="H77" i="1"/>
  <c r="K77" i="1" s="1"/>
  <c r="N76" i="1"/>
  <c r="H76" i="1"/>
  <c r="K76" i="1" s="1"/>
  <c r="J75" i="1"/>
  <c r="I75" i="1"/>
  <c r="G75" i="1"/>
  <c r="H74" i="1"/>
  <c r="K74" i="1" s="1"/>
  <c r="N73" i="1"/>
  <c r="K73" i="1"/>
  <c r="H73" i="1"/>
  <c r="N72" i="1"/>
  <c r="K72" i="1"/>
  <c r="H72" i="1"/>
  <c r="N71" i="1"/>
  <c r="H71" i="1"/>
  <c r="K71" i="1" s="1"/>
  <c r="N70" i="1"/>
  <c r="H70" i="1"/>
  <c r="J69" i="1"/>
  <c r="I69" i="1"/>
  <c r="G69" i="1"/>
  <c r="H68" i="1"/>
  <c r="K68" i="1" s="1"/>
  <c r="H67" i="1"/>
  <c r="K67" i="1" s="1"/>
  <c r="H66" i="1"/>
  <c r="K66" i="1" s="1"/>
  <c r="N65" i="1"/>
  <c r="H65" i="1"/>
  <c r="N64" i="1"/>
  <c r="H64" i="1"/>
  <c r="K64" i="1" s="1"/>
  <c r="N63" i="1"/>
  <c r="H63" i="1"/>
  <c r="N62" i="1"/>
  <c r="K62" i="1"/>
  <c r="H62" i="1"/>
  <c r="N61" i="1"/>
  <c r="H61" i="1"/>
  <c r="K61" i="1" s="1"/>
  <c r="N60" i="1"/>
  <c r="H60" i="1"/>
  <c r="K60" i="1" s="1"/>
  <c r="N59" i="1"/>
  <c r="H59" i="1"/>
  <c r="K59" i="1" s="1"/>
  <c r="N58" i="1"/>
  <c r="K58" i="1"/>
  <c r="H58" i="1"/>
  <c r="K57" i="1"/>
  <c r="H57" i="1"/>
  <c r="N56" i="1"/>
  <c r="H56" i="1"/>
  <c r="K56" i="1" s="1"/>
  <c r="N55" i="1"/>
  <c r="H55" i="1"/>
  <c r="K55" i="1" s="1"/>
  <c r="N54" i="1"/>
  <c r="H54" i="1"/>
  <c r="K54" i="1" s="1"/>
  <c r="N53" i="1"/>
  <c r="K53" i="1"/>
  <c r="H53" i="1"/>
  <c r="N52" i="1"/>
  <c r="H52" i="1"/>
  <c r="K52" i="1" s="1"/>
  <c r="N51" i="1"/>
  <c r="H51" i="1"/>
  <c r="K51" i="1" s="1"/>
  <c r="N50" i="1"/>
  <c r="H50" i="1"/>
  <c r="K50" i="1" s="1"/>
  <c r="N49" i="1"/>
  <c r="H49" i="1"/>
  <c r="K49" i="1" s="1"/>
  <c r="N48" i="1"/>
  <c r="H48" i="1"/>
  <c r="K48" i="1" s="1"/>
  <c r="N47" i="1"/>
  <c r="K47" i="1"/>
  <c r="H47" i="1"/>
  <c r="N46" i="1"/>
  <c r="H46" i="1"/>
  <c r="K46" i="1" s="1"/>
  <c r="N45" i="1"/>
  <c r="K45" i="1"/>
  <c r="H45" i="1"/>
  <c r="H44" i="1"/>
  <c r="K44" i="1" s="1"/>
  <c r="N43" i="1"/>
  <c r="H43" i="1"/>
  <c r="K43" i="1" s="1"/>
  <c r="N42" i="1"/>
  <c r="K42" i="1"/>
  <c r="H42" i="1"/>
  <c r="N41" i="1"/>
  <c r="H41" i="1"/>
  <c r="K41" i="1" s="1"/>
  <c r="N40" i="1"/>
  <c r="K40" i="1"/>
  <c r="H40" i="1"/>
  <c r="N39" i="1"/>
  <c r="H39" i="1"/>
  <c r="K39" i="1" s="1"/>
  <c r="N38" i="1"/>
  <c r="H38" i="1"/>
  <c r="K38" i="1" s="1"/>
  <c r="H37" i="1"/>
  <c r="K37" i="1" s="1"/>
  <c r="N36" i="1"/>
  <c r="H36" i="1"/>
  <c r="K36" i="1" s="1"/>
  <c r="N35" i="1"/>
  <c r="K35" i="1"/>
  <c r="H35" i="1"/>
  <c r="N34" i="1"/>
  <c r="H34" i="1"/>
  <c r="K34" i="1" s="1"/>
  <c r="N33" i="1"/>
  <c r="H33" i="1"/>
  <c r="K33" i="1" s="1"/>
  <c r="K32" i="1"/>
  <c r="N31" i="1"/>
  <c r="H31" i="1"/>
  <c r="K31" i="1" s="1"/>
  <c r="N30" i="1"/>
  <c r="H30" i="1"/>
  <c r="K30" i="1" s="1"/>
  <c r="J29" i="1"/>
  <c r="G29" i="1"/>
  <c r="K28" i="1"/>
  <c r="K27" i="1"/>
  <c r="K26" i="1"/>
  <c r="K25" i="1"/>
  <c r="K24" i="1"/>
  <c r="K23" i="1"/>
  <c r="K22" i="1"/>
  <c r="K21" i="1"/>
  <c r="K20" i="1"/>
  <c r="K19" i="1"/>
  <c r="K18" i="1"/>
  <c r="L17" i="1"/>
  <c r="K17" i="1"/>
  <c r="K16" i="1"/>
  <c r="K15" i="1"/>
  <c r="K14" i="1"/>
  <c r="K13" i="1"/>
  <c r="K12" i="1"/>
  <c r="K11" i="1"/>
  <c r="K10" i="1"/>
  <c r="L9" i="1"/>
  <c r="K9" i="1"/>
  <c r="K8" i="1"/>
  <c r="H8" i="1"/>
  <c r="K7" i="1"/>
  <c r="H7" i="1"/>
  <c r="I6" i="1"/>
  <c r="K6" i="1" s="1"/>
  <c r="H6" i="1"/>
  <c r="I5" i="1"/>
  <c r="K5" i="1" s="1"/>
  <c r="H5" i="1"/>
  <c r="I4" i="1"/>
  <c r="K4" i="1" s="1"/>
  <c r="H4" i="1"/>
  <c r="I3" i="1"/>
  <c r="K3" i="1" s="1"/>
  <c r="H3" i="1"/>
  <c r="K2" i="1"/>
  <c r="I2" i="1"/>
  <c r="H2" i="1"/>
  <c r="H204" i="1" l="1"/>
  <c r="H223" i="1"/>
  <c r="K219" i="1"/>
  <c r="K29" i="1"/>
  <c r="I29" i="1"/>
  <c r="H29" i="1"/>
  <c r="G204" i="1"/>
  <c r="J232" i="1"/>
  <c r="J399" i="1"/>
  <c r="K569" i="1"/>
  <c r="H218" i="1"/>
  <c r="H279" i="1"/>
  <c r="H75" i="1"/>
  <c r="K214" i="1"/>
  <c r="H231" i="1"/>
  <c r="I232" i="1"/>
  <c r="H325" i="1"/>
  <c r="H396" i="1"/>
  <c r="I399" i="1"/>
  <c r="K445" i="1"/>
  <c r="H529" i="1"/>
  <c r="K574" i="1"/>
  <c r="K853" i="1"/>
  <c r="K104" i="1"/>
  <c r="G232" i="1"/>
  <c r="K218" i="1"/>
  <c r="K134" i="1"/>
  <c r="K223" i="1"/>
  <c r="K69" i="1"/>
  <c r="K211" i="1"/>
  <c r="K231" i="1"/>
  <c r="H69" i="1"/>
  <c r="H104" i="1"/>
  <c r="H134" i="1"/>
  <c r="H211" i="1"/>
  <c r="K70" i="1"/>
  <c r="K75" i="1" s="1"/>
  <c r="K105" i="1"/>
  <c r="K126" i="1" s="1"/>
  <c r="H129" i="1"/>
  <c r="K135" i="1"/>
  <c r="K204" i="1" s="1"/>
  <c r="K212" i="1"/>
  <c r="K213" i="1" s="1"/>
  <c r="K233" i="1"/>
  <c r="K279" i="1" s="1"/>
  <c r="K529" i="1"/>
  <c r="L399" i="1"/>
  <c r="H370" i="1"/>
  <c r="H549" i="1"/>
  <c r="K532" i="1"/>
  <c r="K549" i="1" s="1"/>
  <c r="H574" i="1"/>
  <c r="K639" i="1"/>
  <c r="I854" i="1"/>
  <c r="H302" i="1"/>
  <c r="H399" i="1" s="1"/>
  <c r="K399" i="1"/>
  <c r="H445" i="1"/>
  <c r="H569" i="1"/>
  <c r="K848" i="1"/>
  <c r="J854" i="1"/>
  <c r="H639" i="1"/>
  <c r="G853" i="1"/>
  <c r="G854" i="1" s="1"/>
  <c r="G855" i="1" s="1"/>
  <c r="G857" i="1" s="1"/>
  <c r="K854" i="1" l="1"/>
  <c r="I855" i="1"/>
  <c r="I857" i="1" s="1"/>
  <c r="J855" i="1"/>
  <c r="J857" i="1" s="1"/>
  <c r="H232" i="1"/>
  <c r="H854" i="1"/>
  <c r="H855" i="1" s="1"/>
  <c r="H857" i="1" s="1"/>
  <c r="K232" i="1"/>
  <c r="K855" i="1" s="1"/>
  <c r="K85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disponible</author>
  </authors>
  <commentList>
    <comment ref="G663" authorId="0" shapeId="0" xr:uid="{7B597D15-63C7-834C-B020-49405B137F7B}">
      <text>
        <r>
          <rPr>
            <b/>
            <sz val="9"/>
            <color indexed="81"/>
            <rFont val="Tahoma"/>
            <family val="2"/>
          </rPr>
          <t>disponible:</t>
        </r>
        <r>
          <rPr>
            <sz val="9"/>
            <color indexed="81"/>
            <rFont val="Tahoma"/>
            <family val="2"/>
          </rPr>
          <t xml:space="preserve">
Validar valor credito en E.P el credito esta tal cual este informe pero aparece con mayor abono de cuota inicial lo que haria que el credito baje, hay una diferencia de $395,230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<sst xmlns="http://schemas.openxmlformats.org/spreadsheetml/2006/main" count="11061" uniqueCount="1795">
  <si>
    <t>Cód.</t>
  </si>
  <si>
    <t>Renglón</t>
  </si>
  <si>
    <t>Razón Social o Nombre del Acreedor</t>
  </si>
  <si>
    <t>Nit o Cédula de Ciudadanía</t>
  </si>
  <si>
    <t>Dirección de Notificación Acreedor</t>
  </si>
  <si>
    <t>Ciudad o Municipio de Notificación del Acreedor</t>
  </si>
  <si>
    <t>Saldo Capital por Pagar</t>
  </si>
  <si>
    <t>Capital Vencido</t>
  </si>
  <si>
    <t>Saldo por Pagar Intereses</t>
  </si>
  <si>
    <t xml:space="preserve">Valor Sanciones por Pagar </t>
  </si>
  <si>
    <t xml:space="preserve">Saldo a la Fecha de Corte de la Solicitud  </t>
  </si>
  <si>
    <t>Tasa de Interés Pactado</t>
  </si>
  <si>
    <t>Fecha de Inicio de la Obligacion</t>
  </si>
  <si>
    <t>Fecha Vencimiento</t>
  </si>
  <si>
    <t>Nombre o Razón social Codeudores - Fiadores o Avalistas</t>
  </si>
  <si>
    <t>Documento de Identidad o Nit -Codeudor - Fiadores o Avalistas</t>
  </si>
  <si>
    <t>Dirección de Notificación Codeudor - Fiadores o Avalistas</t>
  </si>
  <si>
    <t>Ciudad o Municipio de Notificacion del Codeudor</t>
  </si>
  <si>
    <t>GARANTIA</t>
  </si>
  <si>
    <t>CREDITO N 1260087399</t>
  </si>
  <si>
    <t xml:space="preserve">BANCOLOMBIA </t>
  </si>
  <si>
    <t>CALLE 94 13 18</t>
  </si>
  <si>
    <t>BOGOTA</t>
  </si>
  <si>
    <t>INVERSIONES RUBAL</t>
  </si>
  <si>
    <t>transversal 1 # 114-23- apto 304</t>
  </si>
  <si>
    <t>SOLIDARIA</t>
  </si>
  <si>
    <t>CREDITO N 7300323042597950</t>
  </si>
  <si>
    <t>BANCO DAVIVIENDA</t>
  </si>
  <si>
    <t>CRA 15 93B 98</t>
  </si>
  <si>
    <t>CREDITO N 7300323042802170</t>
  </si>
  <si>
    <t>CREDITO N 7300323042057970</t>
  </si>
  <si>
    <t>CREDITO N 7300323044759260</t>
  </si>
  <si>
    <t>LEASING FINANCIERO 180-52499</t>
  </si>
  <si>
    <t>BANCO DE OCCIDENTE LEASING</t>
  </si>
  <si>
    <t>CR 11 90 55</t>
  </si>
  <si>
    <t>SOBREGIRO BANCOLOMBIA</t>
  </si>
  <si>
    <t xml:space="preserve">PAGARE </t>
  </si>
  <si>
    <t>ALVAREZ VALDERRAMA ELEONORA</t>
  </si>
  <si>
    <t>tansversal 1 # 114--23  apto 304</t>
  </si>
  <si>
    <t>CERQUERA TAPIERO CESAR</t>
  </si>
  <si>
    <t>Calle 141 # 7-71-T2 -apto 1301</t>
  </si>
  <si>
    <t>CARDENAS SACHICA ANDERSON JAIME</t>
  </si>
  <si>
    <t>ajcardenas72@gmail.com</t>
  </si>
  <si>
    <t>CORDOBA RAMIREZ NOHORA PATRICIA</t>
  </si>
  <si>
    <t>paticordobar@gmail.com</t>
  </si>
  <si>
    <t>CORDOBA RAMIREZ MARIA ISABEL</t>
  </si>
  <si>
    <t>mariaisa4439@hotmail.com</t>
  </si>
  <si>
    <t>DUQUE DE CAMELO LUZ MARINA</t>
  </si>
  <si>
    <t>dicdam@gmail.com</t>
  </si>
  <si>
    <t>DUSSAN CALDERON CARLOS ALBERTO</t>
  </si>
  <si>
    <t>carlosalbertodussan@gmail.com</t>
  </si>
  <si>
    <t>PATIÑO CLAUDIO</t>
  </si>
  <si>
    <t>claudiopatinoa@yahoo.es</t>
  </si>
  <si>
    <t>POVEDA SALAZAR ROBERTO</t>
  </si>
  <si>
    <t>Cra 21 # 137-71</t>
  </si>
  <si>
    <t>JORGE ENRIQUE RUBIO  - LISA ALEJANDRA RUBIO GUTIERREZ</t>
  </si>
  <si>
    <t>52622236 - 79444838</t>
  </si>
  <si>
    <t>CL 93A 14 17</t>
  </si>
  <si>
    <t>RUBIO GUTIERREZ JORGE ENRIQUE</t>
  </si>
  <si>
    <t>jorgeerubiog@hotmail.com</t>
  </si>
  <si>
    <t>RUBIO DIAZ LUIS ENRIQUE</t>
  </si>
  <si>
    <t>ROSAS RODRIGUEZ AVELINO</t>
  </si>
  <si>
    <t>Calle 24B # 72A-47</t>
  </si>
  <si>
    <t>REYES MUÑOZ LEANDRO</t>
  </si>
  <si>
    <t>reyes.leandro@gmail.com</t>
  </si>
  <si>
    <t>INVERSIONES SAVART S.A</t>
  </si>
  <si>
    <t>inversiones@savart.co</t>
  </si>
  <si>
    <t>INVERSIONES RUBAL S.A.S</t>
  </si>
  <si>
    <t>CARVAS S.A</t>
  </si>
  <si>
    <t>CALLE 93A 14 17</t>
  </si>
  <si>
    <t>Obligaciones Financieras</t>
  </si>
  <si>
    <t>AVATAR - MANT EQUIPOS MH2110</t>
  </si>
  <si>
    <t>ESGUERRA ALDANA MARIA HELENA</t>
  </si>
  <si>
    <t>OFICINA - ASESORIA JUR HON ABOG ALTACOL - FVE156</t>
  </si>
  <si>
    <t>SL CONSULTORES S.A.S</t>
  </si>
  <si>
    <t>CRA 9 100 07</t>
  </si>
  <si>
    <t>OFICINA - ASESORIA ORGANIZACIONAL-CTA-001-2024</t>
  </si>
  <si>
    <t>OLIVERO GONZALEZ JENNY ALEJANDRA</t>
  </si>
  <si>
    <t>AVATAR - AREEGLOS VARIOS MESONES - 13278</t>
  </si>
  <si>
    <t>MEDITERRANEAN  MARBLE COMPANY S.A.S</t>
  </si>
  <si>
    <t>info@mediterraneanmarblesas.com</t>
  </si>
  <si>
    <t>AVATAR - AREEGLOS VARIOS MESONES - 13337</t>
  </si>
  <si>
    <t>AVATAR - ARREGLOS VARIOS COCINA - FE1273</t>
  </si>
  <si>
    <t>ARTEFACTOS AMERICAN LTDA.</t>
  </si>
  <si>
    <t>servicioalcliente@arteamerican.com.co</t>
  </si>
  <si>
    <t>AVATAR - PISO LAMINADO ABEDULES 1610 - 5028696</t>
  </si>
  <si>
    <t>ALTACOL NORVENTAS S.A.S</t>
  </si>
  <si>
    <t>carlos.valencia@norventas.com</t>
  </si>
  <si>
    <t>JAMUNDI</t>
  </si>
  <si>
    <t>SANTOS LOPEZ CONSTRUDRYWALL</t>
  </si>
  <si>
    <t>OFICINA - ALMACENAMIENTO ARCHIVO - AE2179</t>
  </si>
  <si>
    <t>ALMARCHIVOS SA</t>
  </si>
  <si>
    <t>calle 17A # 58-58</t>
  </si>
  <si>
    <t>OFICINA - ALMACENAMIENTO ARCHIVO - AE2279</t>
  </si>
  <si>
    <t>OFICINA - ALMACENAMIENTO ARCHIVO - AE2334</t>
  </si>
  <si>
    <t>OFICINA - ALMACENAMIENTO ARCHIVO - AE2416</t>
  </si>
  <si>
    <t>OFICINA - ALMACENAMIENTO ARCHIVO - AE2593</t>
  </si>
  <si>
    <t>OFICINA - ALMACENAMIENTO ARCHIVO - AE2753</t>
  </si>
  <si>
    <t>OFICINA - ALMACENAMIENTO ARCHIVO - AE2846</t>
  </si>
  <si>
    <t>OFICINA - ALMACENAMIENTO ARCHIVO - AE3078</t>
  </si>
  <si>
    <t>OFICINA - ALMACENAMIENTO ARCHIVO - AE3079</t>
  </si>
  <si>
    <t>OFICINA - ALMACENAMIENTO ARCHIVO - AE3077</t>
  </si>
  <si>
    <t>AVATAR - MAT VARIOS FERRETERIA - 3185</t>
  </si>
  <si>
    <t>FERRETERIA DIMAFER &amp; HERMACO SAS</t>
  </si>
  <si>
    <t>ventas@dimaferyhermaco.com</t>
  </si>
  <si>
    <t>AVATAR - MAT VARIOS FERRETERIA - 3483</t>
  </si>
  <si>
    <t>AVATAR - MAT VARIOS FERRETERIA - 3603</t>
  </si>
  <si>
    <t>AVATAR - MAT VARIOS FERRETERIA - 3725</t>
  </si>
  <si>
    <t>AVATAR - MAT VARIOS FERRETERIA - 3842</t>
  </si>
  <si>
    <t>SALITRE - INTERESES 400066342</t>
  </si>
  <si>
    <t>PETROBRAS COLOMBIA COMBUSTIBLES S.A.</t>
  </si>
  <si>
    <t>yenny.yanquen.leguizamo@pwc.com</t>
  </si>
  <si>
    <t>SALITRE - INTERESES 400072989</t>
  </si>
  <si>
    <t>SALITRE - SALDO SANCION 400084995</t>
  </si>
  <si>
    <t>SALITRE - SALDO SANCION 400085486</t>
  </si>
  <si>
    <t>CASTILLO MEDINA ARQUITECTOS</t>
  </si>
  <si>
    <t>OFICINA - LICENCIA VERGEL</t>
  </si>
  <si>
    <t>MC+JFS ARQUITECTOS SAS</t>
  </si>
  <si>
    <t>CALLE 70A 11 14</t>
  </si>
  <si>
    <t>OFICINA - EDICTO SRA ANA LUCIA MORA 210117297</t>
  </si>
  <si>
    <t>EDITORIAL LA REPUBLICA S.A.S.</t>
  </si>
  <si>
    <t>carrera 13A # 37-32</t>
  </si>
  <si>
    <t>OFICINA - FACT ELECTRONICA -FVE18842</t>
  </si>
  <si>
    <t>VISUALSOFT COLOMBIA SAS</t>
  </si>
  <si>
    <t>carrera 43 # 103A -23</t>
  </si>
  <si>
    <t>OFICINA - FACT ELECTRONICA - FVE19082</t>
  </si>
  <si>
    <t>OFICINA - ASESORIA JURIDICA - FECM106</t>
  </si>
  <si>
    <t>CASTRO MUÑOZ &amp; ABOGADOS</t>
  </si>
  <si>
    <t>CRA 5 66 77</t>
  </si>
  <si>
    <t>OFICINA - ASESORIA JURIDICA - GP79421</t>
  </si>
  <si>
    <t>GOMEZ PINZON ABOGADOS SAS</t>
  </si>
  <si>
    <t>gpa@gomezpinzon.com</t>
  </si>
  <si>
    <t>YARDA CONSTRUCCIONES SAS</t>
  </si>
  <si>
    <t>CL 163B 48 80</t>
  </si>
  <si>
    <t>OFICINA - ASESORIA JURIDICA</t>
  </si>
  <si>
    <t>ASESORIAS Y TACTICAS SAS</t>
  </si>
  <si>
    <t>OFICINA</t>
  </si>
  <si>
    <t>PERALTA MENDIETA PEDRO ANTONIO</t>
  </si>
  <si>
    <t>GUZMAN GARDEAZABAL KELLY</t>
  </si>
  <si>
    <t>CALI</t>
  </si>
  <si>
    <t>Proveedores Nacionales</t>
  </si>
  <si>
    <t>OFICINA - SALDO TOPOGRAFIA MARRUECOS - HEML75</t>
  </si>
  <si>
    <t>MUÑOZ LOAIZA HECTOR</t>
  </si>
  <si>
    <t>hmlhector@gmail.com</t>
  </si>
  <si>
    <t>31/11/2022</t>
  </si>
  <si>
    <t>VERGEL - EST SUELOS - AUS5322</t>
  </si>
  <si>
    <t>ALFONSO URIBE S &amp; CIA SA</t>
  </si>
  <si>
    <t>cartera@alfonsouribesuelos.com</t>
  </si>
  <si>
    <t>AVATAR - VARIOS PINTURA - JOB400</t>
  </si>
  <si>
    <t>JOB COMPAÑIA DE DECORACION Y SERVICIOS EN PINTURA SAS</t>
  </si>
  <si>
    <t>juliodiaz_contratista@yahoo.es</t>
  </si>
  <si>
    <t>VERGEL - REVISION DISEÑO SALA VENTAS - FVE88</t>
  </si>
  <si>
    <t>EXONOVO INGENIERIA Y CONSULTORIA S.A.S.</t>
  </si>
  <si>
    <t>CR 53 104A B 35</t>
  </si>
  <si>
    <t>FIRA INGENIERIA SAS</t>
  </si>
  <si>
    <t>Cuentas por pagar Contratistas</t>
  </si>
  <si>
    <t>OFICINA - HON REVISOR FISCAL JULIO 2022</t>
  </si>
  <si>
    <t>ACERO MATALLANA EDGAR GUSTAVO</t>
  </si>
  <si>
    <t>edgarusacero@yahoo.com</t>
  </si>
  <si>
    <t>OFICINA - HON REVISOR FISCAL AGOSTO 2022</t>
  </si>
  <si>
    <t>OFICINA - HON REVISOR FISCAL SEPTIEMBRE 2022</t>
  </si>
  <si>
    <t>OFICINA - HON REVISOR FISCAL OCTUBRE 2022</t>
  </si>
  <si>
    <t>OFICINA - HON REVISOR FISCAL NOVIEMBRE 2022</t>
  </si>
  <si>
    <t>OFICINA - HON REVISOR FISCAL DICIEMBRE 2022</t>
  </si>
  <si>
    <t>OFICINA - HON REVISOR FISCAL ENE-FEB 2023</t>
  </si>
  <si>
    <t>OFICINA - HON REVISOR FISCAL MARZO 2023</t>
  </si>
  <si>
    <t>OFICINA - HON REVISOR FISCAL 2023</t>
  </si>
  <si>
    <t>OFICINA - HON ASESOR TRIBUTARIO</t>
  </si>
  <si>
    <t>CASTRO MALDONADO ALVARO OSWALDO</t>
  </si>
  <si>
    <t>OFICINA - ASESORIA JURIDICA - FVE4498</t>
  </si>
  <si>
    <t>CONSULTORIAS EN RIESGO CORPORATIVO SAS</t>
  </si>
  <si>
    <t>CRA 10 97A 13</t>
  </si>
  <si>
    <t>OFICINA - ASESORIA JURIDICA - FVE4499</t>
  </si>
  <si>
    <t>OFICINA - ASESORIA JURIDICA - FVE4924</t>
  </si>
  <si>
    <t>OFICINA - ASESORIA JURIDICA - FVE5173</t>
  </si>
  <si>
    <t>OFICINA - ASESORIA JURIDICA - FVE5393</t>
  </si>
  <si>
    <t>OFICINA - ASESORIA JURIDICA DESMONTE EDS OCTUBRE 2022</t>
  </si>
  <si>
    <t>AVILA SUAREZ TITO SIMON</t>
  </si>
  <si>
    <t>tsas1gestionyderecho@gmail.com</t>
  </si>
  <si>
    <t>OFICINA - ASESORIA JURIDICA DESMONTE EDS - FE111</t>
  </si>
  <si>
    <t xml:space="preserve">OFICINA- ASESORIA JURIDICA -  CMS7064 </t>
  </si>
  <si>
    <t>RODRIGUEZ AZUERO ASOCIADOS SAS</t>
  </si>
  <si>
    <t>CL 75 3 53</t>
  </si>
  <si>
    <t>OFICINA - HONORARIOS AVALUOS INDIVIDUALES - 013011</t>
  </si>
  <si>
    <t>GESTIION URBANISTICA SAS</t>
  </si>
  <si>
    <t>CRA 13A 89 38</t>
  </si>
  <si>
    <t>OFICINA - ASESORIA VENTA LOTE VERGEL</t>
  </si>
  <si>
    <t>RUUBIO GUTIERREZ LISA ALEJANDRA</t>
  </si>
  <si>
    <t>CALLE 110A 7C 57</t>
  </si>
  <si>
    <t>ALOMIA TOPOGRAFIA SAS</t>
  </si>
  <si>
    <t>CALLE 50 99A 66</t>
  </si>
  <si>
    <t>SAMAN - MAT ENCHAPE TORRE B  FETR40059</t>
  </si>
  <si>
    <t>TECHOS S.A.S</t>
  </si>
  <si>
    <t>jose.alarcon@techossas.con</t>
  </si>
  <si>
    <t>Honorarios</t>
  </si>
  <si>
    <t>OFICINA - ARRIENDO ABRIL OFI 705</t>
  </si>
  <si>
    <t>transversal 1 # 114 -23 -apto 304</t>
  </si>
  <si>
    <t>OFICINA - ARRIENDO MAYO OFI 705</t>
  </si>
  <si>
    <t>OFICINA - ARRIENDO JUNIO OFI 705</t>
  </si>
  <si>
    <t>OFICINA - ARRIENDO JULIO OFI 705</t>
  </si>
  <si>
    <t>OFICINA - ARRIENDO AGOSTO OFI 705</t>
  </si>
  <si>
    <t>OFICINA - ARRIENDO SEPTIEMBRE OFI 705</t>
  </si>
  <si>
    <t>OFICINA - ARRIENDO OCTUBRE OFI 705</t>
  </si>
  <si>
    <t>OFICINA - ARRIENDO NOVIEMBRE OFI 705</t>
  </si>
  <si>
    <t>OFICINA - ARRIENDO  DIC-ABR OFI 705</t>
  </si>
  <si>
    <t>OFICINA - ARRIENDO MAY-AGO OFI 705</t>
  </si>
  <si>
    <t>OFICINA - ARRIENDO OFICINAS - INTERESES</t>
  </si>
  <si>
    <t>gerenciarubalsas@gmail.com</t>
  </si>
  <si>
    <t>SAMAN - ALQ TORRE GRUA TORRE CYD - FEA3123</t>
  </si>
  <si>
    <t>ARTURO ACEVEDO S.A.S</t>
  </si>
  <si>
    <t>gerencia@arturoacevedo.co</t>
  </si>
  <si>
    <t>SAMAN - ALQ TORRE GRUA TORRE CYD - FEA3156</t>
  </si>
  <si>
    <t>SAMAN - ALQ TORRE GRUA TORRE CYD - FEA3220</t>
  </si>
  <si>
    <t>SAMAN - ALQ TORRE GRUA TORRE CYD - FEA3307</t>
  </si>
  <si>
    <t xml:space="preserve">SAMAN - ALQ TORRE GRUA TORRE CYD </t>
  </si>
  <si>
    <t>Arriendos</t>
  </si>
  <si>
    <t>OFICINA - TELEFONO</t>
  </si>
  <si>
    <t>EMPRESA DE TELECOMUNICACIONES DE BOGOTA</t>
  </si>
  <si>
    <t>CRA 8 20 56</t>
  </si>
  <si>
    <t>Servicios publicos</t>
  </si>
  <si>
    <t>OFICINA - SEGUROS PISO 17 TIERRA FIRME</t>
  </si>
  <si>
    <t>SEGUROS GENERALES SURAMERICANA S.A</t>
  </si>
  <si>
    <t>calle 79 # 18-23</t>
  </si>
  <si>
    <t>Seguros</t>
  </si>
  <si>
    <t>OFICINA - CAJA MENOR</t>
  </si>
  <si>
    <t>PACHON CAMARGO CESAR ALEJANDRO</t>
  </si>
  <si>
    <t>Carrera 27 # 48-80 Sur.</t>
  </si>
  <si>
    <t>AVATAR - CJM37</t>
  </si>
  <si>
    <t>TAO CALDON DIOMEDES</t>
  </si>
  <si>
    <t>diomedes2502.tao@gmail.com</t>
  </si>
  <si>
    <t>AVATAR - CJM13</t>
  </si>
  <si>
    <t>AVATAR - CJM39</t>
  </si>
  <si>
    <t>AVATAR - CJM40</t>
  </si>
  <si>
    <t>OFICINA - GASTOS</t>
  </si>
  <si>
    <t>OFICINA - EMPASTE LIBROS CONTABLES - FE70</t>
  </si>
  <si>
    <t>PINZON DE CORTES LILIA MARINA</t>
  </si>
  <si>
    <t>OFICINA - INTERESES AÑO 2022</t>
  </si>
  <si>
    <t>RUBIO GUTIERREZ LISA ALEJANDRA</t>
  </si>
  <si>
    <t>lisaalejandrarubio@gmail.com</t>
  </si>
  <si>
    <t>OFICINA - MANT EQ DE COMPUTO - ER7206</t>
  </si>
  <si>
    <t>SANCHEZ ARIZA JOHN ALEXANDER</t>
  </si>
  <si>
    <t>OFICINA - MANT EQ DE COMPUTO - FVL5186</t>
  </si>
  <si>
    <t>OFICINA - URBANISMO POR PAGAR SEGÚN ACUERDO SOCIOS</t>
  </si>
  <si>
    <t>PROMOTORA APOTEMA S. A. S.</t>
  </si>
  <si>
    <t>calle 93A # 14-17 -of. 706</t>
  </si>
  <si>
    <t>LIGA - SERV VIGILANCIA - 3143343670-A</t>
  </si>
  <si>
    <t>VIGILANCIA SANTAFEREÑA Y CIA LTDA</t>
  </si>
  <si>
    <t>carrera 51 # 97A -25</t>
  </si>
  <si>
    <t>LIGA - SERV VIGILANCIA - VSFE3078</t>
  </si>
  <si>
    <t>LIGA - SERV VIGILANCIA - VSFE3385</t>
  </si>
  <si>
    <t>LIGA - SERV VIGILANCIA - VSFE3459</t>
  </si>
  <si>
    <t>OFICINA - COMISION FIDUCIARIA</t>
  </si>
  <si>
    <t>ITAU ASSET MANAGEMENT COLOMBIA SA</t>
  </si>
  <si>
    <t>CALLE 100 11A 35</t>
  </si>
  <si>
    <t>SALITRE - VIGILANCIA BFE-254720</t>
  </si>
  <si>
    <t>G4S TECHNOLOGY COLOMBIA S.A</t>
  </si>
  <si>
    <t>CALLE 100 19A 30</t>
  </si>
  <si>
    <t>SALITRE - VIGILANCIA BFE-262330</t>
  </si>
  <si>
    <t>SALITRE - VIGILANCIA BFE-268781</t>
  </si>
  <si>
    <t>OFICINA - ADMON OFC 705 Y 706</t>
  </si>
  <si>
    <t>EDIFICIO CENTRO 93</t>
  </si>
  <si>
    <t>calle 93A # 14-17</t>
  </si>
  <si>
    <t>OFICINA - PAPELERIA</t>
  </si>
  <si>
    <t>PAPELERIA ANTIOQUIA SAS</t>
  </si>
  <si>
    <t>CRA 12 11 40</t>
  </si>
  <si>
    <t>OFICINA - RECARGA EXTINTORES - 5966</t>
  </si>
  <si>
    <t>PRONALTEX LTDA.</t>
  </si>
  <si>
    <t>carrera 28 # 66-19</t>
  </si>
  <si>
    <t>OFICINA - COMISION FIDUCIARIA RETIRO PISO 23 Y 24</t>
  </si>
  <si>
    <t>FIDEICOMISO APOTEMA PISOS 23Y 24 ALIANZA FIDUCIARIA</t>
  </si>
  <si>
    <t>yenny.cubillos@davivienda.com</t>
  </si>
  <si>
    <t>OFICINA - SOPORTE SISTEMA</t>
  </si>
  <si>
    <t>MULTIFOX 2000 S.A.</t>
  </si>
  <si>
    <t>administracion@multifoxnet.com</t>
  </si>
  <si>
    <t>OFICINA - SUSCRIPCIONES - CBE56341</t>
  </si>
  <si>
    <t>CAMACOL CUNDINAMARCA</t>
  </si>
  <si>
    <t>carrera 19 # 90-10</t>
  </si>
  <si>
    <t>OFICINA - SUSCRIPCIONES - CBE56661</t>
  </si>
  <si>
    <t>OFICINA - SUSCRIPCIONES - CBE56936</t>
  </si>
  <si>
    <t>OFICINA - SUSCRIPCIONES - CBE57177</t>
  </si>
  <si>
    <t>OFICINA - SUSCRIPCIONES - CBE57461</t>
  </si>
  <si>
    <t>OFICINA - SUSCRIPCIONES - CBE57751</t>
  </si>
  <si>
    <t>OFICINA - SUSCRIPCIONES - CBE58026</t>
  </si>
  <si>
    <t>OFICINA - SUSCRIPCIONES</t>
  </si>
  <si>
    <t>AVATAR - VIGILANCIA - NC-0000095</t>
  </si>
  <si>
    <t>AVATAR - VIGILANCIA - 27153</t>
  </si>
  <si>
    <t>SEGURIDAD SUPERIOR LTDA</t>
  </si>
  <si>
    <t>info@seguridadsuperior.co</t>
  </si>
  <si>
    <t>SALITRE - DESMONTE</t>
  </si>
  <si>
    <t>MENDEBAL S.A.</t>
  </si>
  <si>
    <t xml:space="preserve">silvia.aguirre@mendebal.com </t>
  </si>
  <si>
    <t>AVATAR - TORREGRUA - G9531</t>
  </si>
  <si>
    <t>GIGACON GRUAS SAS</t>
  </si>
  <si>
    <t>carrera 16 # 70A -74</t>
  </si>
  <si>
    <t>OFICINA - ASESORIA SWAP PISO 17 - PG502</t>
  </si>
  <si>
    <t>PARRA GONZALEZ ABOGADOS SAS</t>
  </si>
  <si>
    <t>CR 15 88 64</t>
  </si>
  <si>
    <t>AVATAR - CORTE DIVISIONES - FE3163</t>
  </si>
  <si>
    <t>GLASSVE S.AS.</t>
  </si>
  <si>
    <t>glassve@hotmail.com</t>
  </si>
  <si>
    <t>AVATAR - CORTE DIVISIONES - FE3237</t>
  </si>
  <si>
    <t>AVATAR - CORTE DIVISIONES - FE1273</t>
  </si>
  <si>
    <t>AVATAR - CORTE DIVISIONES - FE3267</t>
  </si>
  <si>
    <t>AVATAR - CORTE DIVISIONES - FE3269</t>
  </si>
  <si>
    <t>AVATAR - CORTE DIVISIONES - 3334</t>
  </si>
  <si>
    <t>AVATAR - SUM MAT PETREO - TC1693</t>
  </si>
  <si>
    <t>TRANSPORTES Y AGREGADOS CORDOBA SAS</t>
  </si>
  <si>
    <t>transportescordoba004@gmail.com</t>
  </si>
  <si>
    <t>OFICINA - VIGILANCIA</t>
  </si>
  <si>
    <t>GRUPO DE SEGURIDAD ARES SAS</t>
  </si>
  <si>
    <t>AVATAR - MAMPOSTERIA Y PAÑETES - 107A</t>
  </si>
  <si>
    <t>PEDRO A ZAMBRANO CONSTRUCTOR SAS</t>
  </si>
  <si>
    <t>pedrozambrano12@hotmail.com</t>
  </si>
  <si>
    <t>AVATAR - MAMPOSTERIA Y PAÑETES - 108A</t>
  </si>
  <si>
    <t>SALITRE - MANEJO DE RESIDUOS EDS - ABOG24949</t>
  </si>
  <si>
    <t>INDUSTRIA AMBIENTAL SAS</t>
  </si>
  <si>
    <t>KM 19 - 20 VIA MOSQUERA</t>
  </si>
  <si>
    <t>SALITRE- PLAN DE MANEJO DE TRAFICO - 496</t>
  </si>
  <si>
    <t>G2 STONE GROUP SAS</t>
  </si>
  <si>
    <t>CL 163 21 50</t>
  </si>
  <si>
    <t>AVATAR - MAT VARIOS DE FERRETERIA - MS2831</t>
  </si>
  <si>
    <t>MADERERA DE LA SABANA SAS</t>
  </si>
  <si>
    <t>maderasdelasaban2003@gmail.com</t>
  </si>
  <si>
    <t>OFICINA - MANT EQUIPO DE COMPUTO</t>
  </si>
  <si>
    <t>CONSULTORIAS Y GESTION CYGLP SAS</t>
  </si>
  <si>
    <t>CRA 103C 136 08</t>
  </si>
  <si>
    <t>AVATAR - CTA x PAGAR</t>
  </si>
  <si>
    <t>PATRTIMONIOS AUTONOMOS ADMINISTRADOS POR LA SOC FIDUCIARIA DAVIVIENDA</t>
  </si>
  <si>
    <t>avenidad dorado #68B -85 -piso 2</t>
  </si>
  <si>
    <t>SAMAN</t>
  </si>
  <si>
    <t>MUNICIPIO DE JAMUNDI</t>
  </si>
  <si>
    <t>CRA 10 9 74</t>
  </si>
  <si>
    <t>GRUPO INDUVEC</t>
  </si>
  <si>
    <t>TV 4 2 60</t>
  </si>
  <si>
    <t>GCPROYECTOS GERENCIA Y CONSTRUCCION DE PROYECTOS SAS</t>
  </si>
  <si>
    <t>CL 60 75 150</t>
  </si>
  <si>
    <t>INNOVA GREEN SOLUTIONS SAS</t>
  </si>
  <si>
    <t>CL 13 SUR 24H 54</t>
  </si>
  <si>
    <t>SAMAN - PAPELERIA - 88292</t>
  </si>
  <si>
    <t>OZALID SA</t>
  </si>
  <si>
    <t>comercial15@ozalid.com.co</t>
  </si>
  <si>
    <t>Otros Cuentas por Pagar</t>
  </si>
  <si>
    <t>NOMINA - EPS</t>
  </si>
  <si>
    <t>EPS SURA</t>
  </si>
  <si>
    <t>SALUD TOTAL E.P.S. S.A.</t>
  </si>
  <si>
    <t>calle 98 #19A-58</t>
  </si>
  <si>
    <t>E.P.S. SANITAS S.A.</t>
  </si>
  <si>
    <t>carrera 45 # 106 -76</t>
  </si>
  <si>
    <t>FAMISANAR</t>
  </si>
  <si>
    <t>calle 78 # 13A- 07</t>
  </si>
  <si>
    <t>ALIANSALUD EPS</t>
  </si>
  <si>
    <t>calle 63A # 28-71</t>
  </si>
  <si>
    <t>COMPENSAR</t>
  </si>
  <si>
    <t>carrera 68 # 49A-31</t>
  </si>
  <si>
    <t>EPS</t>
  </si>
  <si>
    <t>NOMINA - ARL</t>
  </si>
  <si>
    <t>COLMENA ARP RIESGOS PROFESIONALES</t>
  </si>
  <si>
    <t>CL 72 10 71</t>
  </si>
  <si>
    <t>ARL</t>
  </si>
  <si>
    <t>NOMINA - PARAFISCALES</t>
  </si>
  <si>
    <t>SERVICIO NACIONAL DE APRENDIZAJE SENA (APORT)</t>
  </si>
  <si>
    <t>calle 57 # 8-69</t>
  </si>
  <si>
    <t>CAJA DE COMPENSACION FAMILIAR CAFAM</t>
  </si>
  <si>
    <t>carrera 68 # 90-88</t>
  </si>
  <si>
    <t>CAJA DE COMPENSACION FAMILIAR COMFANDI</t>
  </si>
  <si>
    <t>carrera 23 # 26B -46 - Cali</t>
  </si>
  <si>
    <t>INSTITUTO COLOMBIANO DE BIENESTAR FAMILIAR I.C.B.F (APORT)</t>
  </si>
  <si>
    <t>carrera 68 # 64C-75</t>
  </si>
  <si>
    <t>PARAFISCALES</t>
  </si>
  <si>
    <t>NOMINA - PENSIONES</t>
  </si>
  <si>
    <t>PROTECCION</t>
  </si>
  <si>
    <t>calle 84A # 10 -50</t>
  </si>
  <si>
    <t>PORVENIR S.A.</t>
  </si>
  <si>
    <t>calle 72 # 9-59</t>
  </si>
  <si>
    <t>COLFONDOS</t>
  </si>
  <si>
    <t>carrera 30 # 85-16</t>
  </si>
  <si>
    <t>COLPENSIONES</t>
  </si>
  <si>
    <t>calle 13 # 28-08</t>
  </si>
  <si>
    <t>PENSIONES</t>
  </si>
  <si>
    <t>NOMINA -  OTROS</t>
  </si>
  <si>
    <t>MORA SANDOVAL ANA LUCIA</t>
  </si>
  <si>
    <t>Carrera 101 # 70-40 -T2-apto. 511</t>
  </si>
  <si>
    <t>BOLAÑOS ALVEAR ALBA LILIA</t>
  </si>
  <si>
    <t>albabolasanty@gmail.com</t>
  </si>
  <si>
    <t>GAMEZ BOHORQUEZ FABIO ORLANDO</t>
  </si>
  <si>
    <t>DIAZ RAMIREZ JOSE ARMANDO</t>
  </si>
  <si>
    <t>armadiaz28@yahoo.com</t>
  </si>
  <si>
    <t>CERQUERA TAPIERA CESAR</t>
  </si>
  <si>
    <t>VARGAS MUÑOZ JORGE ENRIQUE</t>
  </si>
  <si>
    <t>vargasj65@hotmail.com</t>
  </si>
  <si>
    <t>OTROS</t>
  </si>
  <si>
    <t>CUENTAS POR PAGAR Y OTRAS CUENTAS POR PAGAR</t>
  </si>
  <si>
    <t>RETENCION AÑO 2021 PERIODO 3</t>
  </si>
  <si>
    <t>DIRECCION DE IMPUESTOS Y ADUANAS NACIONALES</t>
  </si>
  <si>
    <t>carrera 8 # 6C-38</t>
  </si>
  <si>
    <t>RETENCION AÑO 2021 PERIODO 4</t>
  </si>
  <si>
    <t>RETENCION AÑO 2021 PERIODO 5</t>
  </si>
  <si>
    <t>RETENCION AÑO 2021 PERIODO 6</t>
  </si>
  <si>
    <t>RETENCION AÑO 2021 PERIODO 7</t>
  </si>
  <si>
    <t>RETENCION AÑO 2021 PERIODO 8</t>
  </si>
  <si>
    <t>RETENCION AÑO 2021 PERIODO 9</t>
  </si>
  <si>
    <t>RETENCION AÑO 2021 PERIODO 10</t>
  </si>
  <si>
    <t>RETENCION AÑO 2021 PERIODO 11</t>
  </si>
  <si>
    <t>RETENCION AÑO 2021 PERIODO 12</t>
  </si>
  <si>
    <t>RETENCION AÑO 2022 PERIODO 1</t>
  </si>
  <si>
    <t>RETENCION AÑO 2022 PERIODO 2</t>
  </si>
  <si>
    <t>RETENCION AÑO 2022 PERIODO 3</t>
  </si>
  <si>
    <t>RETENCION AÑO 2022 PERIODO 4</t>
  </si>
  <si>
    <t>RETENCION AÑO 2022 PERIODO 5</t>
  </si>
  <si>
    <t>RETENCION AÑO 2022 PERIODO 6</t>
  </si>
  <si>
    <t>RETENCION AÑO 2022 PERIODO 7</t>
  </si>
  <si>
    <t>RETENCION AÑO 2022 PERIODO 8</t>
  </si>
  <si>
    <t>RETENCION AÑO 2022 PERIODO 9</t>
  </si>
  <si>
    <t>RETENCION AÑO 2022 PERIODO 12</t>
  </si>
  <si>
    <t>RETENCION AÑO 2023 PERIODO 01</t>
  </si>
  <si>
    <t>RETENCION AÑO 2023 PERIODO 02</t>
  </si>
  <si>
    <t>RETENCION AÑO 2023 PERIODO 03</t>
  </si>
  <si>
    <t>RETENCION AÑO 2023 PERIODO 04</t>
  </si>
  <si>
    <t>RETENCION AÑO 2023 PERIODO 07</t>
  </si>
  <si>
    <t>RETENCION AÑO 2023 PERIODO 08</t>
  </si>
  <si>
    <t>RETENCION AÑO 2023 PERIODO 09</t>
  </si>
  <si>
    <t>RETENCION AÑO 2023 PERIODO 10</t>
  </si>
  <si>
    <t>RETENCION AÑO 2024 PERIODO 1</t>
  </si>
  <si>
    <t>RETENCION AÑO 2024 PERIODO 2</t>
  </si>
  <si>
    <t>RETENCION AÑO 2024 PERIODO 3</t>
  </si>
  <si>
    <t>RETENCION AÑO 2024 PERIODO 4</t>
  </si>
  <si>
    <t>RETENCION AÑO 2024 PERIODO 5</t>
  </si>
  <si>
    <t>RETENCION AÑO 2024 PERIODO 6</t>
  </si>
  <si>
    <t>VENTAS AÑO 2021 PERIODO 5</t>
  </si>
  <si>
    <t>VENTAS AÑO 2022 PERIODO 1</t>
  </si>
  <si>
    <t>VENTAS AÑO 2022 PERIODO 2</t>
  </si>
  <si>
    <t>VENTAS AÑO 2022 PERIODO 3</t>
  </si>
  <si>
    <t>VENTAS AÑO 2023 PERIODO 2</t>
  </si>
  <si>
    <t>VENTAS AÑO 2023 PERIODO 4</t>
  </si>
  <si>
    <t>VENTAS AÑO 2023 PERIODO 5</t>
  </si>
  <si>
    <t>VENTAS AÑO 2024 PERIODO 1</t>
  </si>
  <si>
    <t>VENTAS AÑO 2024 PERIODO 2</t>
  </si>
  <si>
    <t>VENTAS AÑO 2024 PERIODO 3</t>
  </si>
  <si>
    <t>INDUSTRIA Y COMERCIO</t>
  </si>
  <si>
    <t>SECRETARIA DISTRITAL DE HACIENDA</t>
  </si>
  <si>
    <t>carrera 30 # 25-90</t>
  </si>
  <si>
    <t>OFICINA - IMPUESTOS SANCION ACUERDO DE PAGO</t>
  </si>
  <si>
    <t>Impuestos Grávamenes y Tasas</t>
  </si>
  <si>
    <t>NOMINA - SALARIOS X PAGAR</t>
  </si>
  <si>
    <t>DIAZ SALAZAR JUAN JOSE</t>
  </si>
  <si>
    <t>Carrera 71 # 120-47 -apto 201</t>
  </si>
  <si>
    <t>MUÑOZ MUÑOZ CLAUDIA JULIETH</t>
  </si>
  <si>
    <t>ROMAN MORALES PABLO ANDRES</t>
  </si>
  <si>
    <t>pablorm188@hotmail.com</t>
  </si>
  <si>
    <t>HERNANDEZ LOPEZ NATIVIDAD</t>
  </si>
  <si>
    <t xml:space="preserve">Carrera 71A # 63A-27 </t>
  </si>
  <si>
    <t>ARAMBULA YAÑEZ ERIKA TRINIDAD</t>
  </si>
  <si>
    <t xml:space="preserve">calle 115 # 11A -71 </t>
  </si>
  <si>
    <t>GARCIA MEDINA JORGE ENRIQUE</t>
  </si>
  <si>
    <t>jgarciam69@hotmail.com</t>
  </si>
  <si>
    <t>ROZO PINEDA STOVE GIOVANNY</t>
  </si>
  <si>
    <t>stoverozo@gmail.com</t>
  </si>
  <si>
    <t>SUAREZ SUAREZ PEDRO ADRIANO</t>
  </si>
  <si>
    <t>Carrera 7C # 153B-05</t>
  </si>
  <si>
    <t>ORTIZ RODRIGUEZ CARLOS ANTONIO</t>
  </si>
  <si>
    <t>caor357@outlook.com</t>
  </si>
  <si>
    <t>VARGAS MUÑOZ RAMON ALFONSO</t>
  </si>
  <si>
    <t>nomarosnofla@gmail.com</t>
  </si>
  <si>
    <t>RIASCOS ARAUJO LUIS FERNANDO</t>
  </si>
  <si>
    <t>CALLE 93A 141 7</t>
  </si>
  <si>
    <t>NOMINAS POR PAGAR</t>
  </si>
  <si>
    <t>NOMINA - CESANTIAS CONSOLIDADAS</t>
  </si>
  <si>
    <t>GIRALDO RODRIGUEZ JOSE JACOB</t>
  </si>
  <si>
    <t>carrera 85A # 48A-28 - Cali</t>
  </si>
  <si>
    <t>CASTRO COBO DIANA MARIA</t>
  </si>
  <si>
    <t>Calle 20 # 50A-18 Sur -jamundi</t>
  </si>
  <si>
    <t>GARCIA JIMENEZ MARIA ALEJANDRA</t>
  </si>
  <si>
    <t>magarciajimenez@yahoo.com</t>
  </si>
  <si>
    <t>CALVO DIAZ CRISTINA ELIZABETH</t>
  </si>
  <si>
    <t>Carrera 26G #83-25 - Cali</t>
  </si>
  <si>
    <t>CESANTIAS CONSOLIDADAS</t>
  </si>
  <si>
    <t>NOMINA - INTERESES CONSOLIDADAS</t>
  </si>
  <si>
    <t xml:space="preserve">INTERESES CONSOLIDADOS </t>
  </si>
  <si>
    <t>NOMINA - PRIMA CONSOLIDADAS</t>
  </si>
  <si>
    <t>transversal 1 # 114-23 -apto 304</t>
  </si>
  <si>
    <t>PRIMA CONSOLIDADA</t>
  </si>
  <si>
    <t>NOMINA -VACACIONES CONSOLIDADAS</t>
  </si>
  <si>
    <t>Vacaciones Consolidadas</t>
  </si>
  <si>
    <t>Indemnizaciones laborales</t>
  </si>
  <si>
    <t>CALLE 141 7 71 T2 APTO 1301</t>
  </si>
  <si>
    <t>Obligaciones Laborales L/P</t>
  </si>
  <si>
    <t>SAMAN - RETEGARANTIA</t>
  </si>
  <si>
    <t>GRUPO INDUVEC SAS</t>
  </si>
  <si>
    <t>AVATAR - RETEGARANTIA</t>
  </si>
  <si>
    <t>ABEDULES - RETEGARANTIA</t>
  </si>
  <si>
    <t>FONTECHA SANTAMARIA WILLIAM</t>
  </si>
  <si>
    <t>fontecha.santa.william@gmail.com</t>
  </si>
  <si>
    <t>CEBALLOS TROCHEZ MARIA GLORIA</t>
  </si>
  <si>
    <t>comercial@alumcali.com</t>
  </si>
  <si>
    <t>FERRO JIMENEZ MIGUEL ANGEL</t>
  </si>
  <si>
    <t>ferromendezingenieria@gmail.com</t>
  </si>
  <si>
    <t>MAXIELECTRICOS S.A</t>
  </si>
  <si>
    <t>sergio.cortes@maxielectricos.com</t>
  </si>
  <si>
    <t>CORTES ZAMORA Y CIA S.A.S</t>
  </si>
  <si>
    <t>contabilidad@corteszamoraycia.com</t>
  </si>
  <si>
    <t>CALORCOL SAS</t>
  </si>
  <si>
    <t>cartera@calorcol.com</t>
  </si>
  <si>
    <t>TERMO AGRO S.A.S</t>
  </si>
  <si>
    <t>calle 125 # 19A -28 -ofr. 206</t>
  </si>
  <si>
    <t>jose.alarcon@techossas.com</t>
  </si>
  <si>
    <t>C I ENERGIA SOLAR SAS E.S WINDOWS</t>
  </si>
  <si>
    <t>Ave. Circunvalar a 100 m de la via 40.las flores</t>
  </si>
  <si>
    <t>INDUMA</t>
  </si>
  <si>
    <t>CL 12B 44 68</t>
  </si>
  <si>
    <t>GRUPO INDUVEC S.A.S</t>
  </si>
  <si>
    <t>auxiliar6@grupoinduvecsas.com</t>
  </si>
  <si>
    <t>POLYBUILDER RESINS S.A.S</t>
  </si>
  <si>
    <t>polybuilderesins@hotmail.com</t>
  </si>
  <si>
    <t>HP TECNOLOGIA Y COMUNICACIONES S.A.S</t>
  </si>
  <si>
    <t>hpacheco@hptecnologia.com.co</t>
  </si>
  <si>
    <t>CONSTRUPROYECTOS J P SAS</t>
  </si>
  <si>
    <t>construproyectosjpsas@hotmail.com</t>
  </si>
  <si>
    <t>CONSTRUCCIONES INTEGRALES M Y M S.A.S</t>
  </si>
  <si>
    <t>Calle 129B # 132A-21</t>
  </si>
  <si>
    <t>A&amp;F SOLUCIONES INTELIGENTES EN PRODUCTOS DE CONSTRUCCION SAS</t>
  </si>
  <si>
    <t>CRA 67 10A 25</t>
  </si>
  <si>
    <t>ACABADOS Y GRANITO EGOZ S.A.S</t>
  </si>
  <si>
    <t>CRA 18A 187 42</t>
  </si>
  <si>
    <t>CM INGENIERIA ELECTRICA SAS</t>
  </si>
  <si>
    <t>cmingenieriaelectrica@gmail.com</t>
  </si>
  <si>
    <t>GRUPO INDUSTRIAL MADERONI S A S</t>
  </si>
  <si>
    <t>maderonis@hotmail.com</t>
  </si>
  <si>
    <t>JOVELSA SAS</t>
  </si>
  <si>
    <t>velandiaj195@gmail.com</t>
  </si>
  <si>
    <t>ENCHAPES Y ACABADOS ORLANDO RAMIREZ SAS</t>
  </si>
  <si>
    <t>taramirezdiaz@hotmail.com</t>
  </si>
  <si>
    <t>G M CARPINTEROS SAS</t>
  </si>
  <si>
    <t>gualbertomartinez71@hotmail.com</t>
  </si>
  <si>
    <t>CONSTRUCCIONES RB SAS</t>
  </si>
  <si>
    <t>reinaldobustos990@gmail.com</t>
  </si>
  <si>
    <t>DECOGOLD ESPACIOS SAS</t>
  </si>
  <si>
    <t>Carrera 46 # 152-46 -local 266</t>
  </si>
  <si>
    <t>ACABADOS Y MANTENIMIENTOS ARIAS PALENCIA SAS</t>
  </si>
  <si>
    <t>alirioariasdiaz@hotmail.com</t>
  </si>
  <si>
    <t>FIRA INGENIERIA S.A.S</t>
  </si>
  <si>
    <t>firaingenieriasas@gmail.com</t>
  </si>
  <si>
    <t>CONSTRUACABADOS HHA SAS</t>
  </si>
  <si>
    <t>CL 18 49B 02 CALI</t>
  </si>
  <si>
    <t>INDUMETALICAS S&amp;C SAS</t>
  </si>
  <si>
    <t>indumetalicassycsas@gmail.com</t>
  </si>
  <si>
    <t>JAS CONSTRUCCIONES Y ACABADOS SAS</t>
  </si>
  <si>
    <t>antoniosanchez202@hotmail.com</t>
  </si>
  <si>
    <t>MARA SOLUCIONES Y SUMNISTROS SAS</t>
  </si>
  <si>
    <t>mara-sas@hotmail.com</t>
  </si>
  <si>
    <t>SANTOS LOPEZ CONSTRUDRYWALL SAS</t>
  </si>
  <si>
    <t>santoslopez.sl18@gmail.com</t>
  </si>
  <si>
    <t>CONSTRUCCIONES MOTAVITA SAS</t>
  </si>
  <si>
    <t>fmotavita@hotmail.com</t>
  </si>
  <si>
    <t>HYDRA MANUFACTURAS SAS</t>
  </si>
  <si>
    <t>hydramanufacturas@gmail.com</t>
  </si>
  <si>
    <t>R.E.S SOLUCIONES INGENIERIA S.A.S</t>
  </si>
  <si>
    <t>CL 47 96 55</t>
  </si>
  <si>
    <t>ACABADOS EN MADERAS JB SAS</t>
  </si>
  <si>
    <t>CR 13F BIS 33 19</t>
  </si>
  <si>
    <t>VENTANERIA IMNOVALUM S.A.S</t>
  </si>
  <si>
    <t>innovalumltda@hotmail.com</t>
  </si>
  <si>
    <t>SALITRE - RETEGARANTIA</t>
  </si>
  <si>
    <t>E&amp;M TECNIK SAS</t>
  </si>
  <si>
    <t>garenciacomercialymtecnit@gmail.com</t>
  </si>
  <si>
    <t>GCPPROYECTOS GERENCIA Y CONSTRUCCION DE PROYECTOS SAS</t>
  </si>
  <si>
    <t>CR 67 169A 82</t>
  </si>
  <si>
    <t>HERAZ CONSTRUCCIONES S.A.S.</t>
  </si>
  <si>
    <t>herazconstrucciones@gmail.com</t>
  </si>
  <si>
    <t>PROMOTORA BEJARANO SANDOVAL S.A.S</t>
  </si>
  <si>
    <t>CL 150A 99 30</t>
  </si>
  <si>
    <t xml:space="preserve">RETEGARANTIA </t>
  </si>
  <si>
    <t>SAMAN - HIERRO TORRE CYD</t>
  </si>
  <si>
    <t>ACERIAS PAZ DEL RIO S.A</t>
  </si>
  <si>
    <t>alvaro.bohorquez@pazdelrio.com.co</t>
  </si>
  <si>
    <t>SAMAN - SUM CONCRETO TORRE CYD - 4040 21827</t>
  </si>
  <si>
    <t>CEMENTOS ARGOS S.A</t>
  </si>
  <si>
    <t>pnavarro@argos.com.co</t>
  </si>
  <si>
    <t>SAMAN - SUM CONCRETO TORRE CYD - 4040 21850</t>
  </si>
  <si>
    <t>SAMAN - SUM CONCRETO TORRE CYD - 4040 21860</t>
  </si>
  <si>
    <t>SAMAN - SUM CONCRETO TORRE CYD - 4040 21873</t>
  </si>
  <si>
    <t>SAMAN - SUM CONCRETO TORRE CYD - D091 259224</t>
  </si>
  <si>
    <t>SAMAN - SUM CONCRETO TORRE CYD - 4064 21475</t>
  </si>
  <si>
    <t>SAMAN - SUM CONCRETO TORRE CYD - 4064 21512</t>
  </si>
  <si>
    <t>SAMAN - SUM CONCRETO TORRE CYD - 4040 21904</t>
  </si>
  <si>
    <t>SAMAN - SUM CONCRETO TORRE CYD - 4040 21914</t>
  </si>
  <si>
    <t>SAMAN - SUM CONCRETO TORRE CYD - 4040 21923</t>
  </si>
  <si>
    <t>SAMAN - SUM CONCRETO TORRE CYD - 4040 21929</t>
  </si>
  <si>
    <t>SAMAN - SUM CONCRETO TORRE CYD - 4040 21885</t>
  </si>
  <si>
    <t>SAMAN - SUM CONCRETO TORRE CYD - 4040 21664</t>
  </si>
  <si>
    <t>SAMAN - SUM CONCRETO TORRE CYD - 4040 21945</t>
  </si>
  <si>
    <t>SAMAN - SUM CONCRETO TORRE CYD - 4064 21712</t>
  </si>
  <si>
    <t>SAMAN - SUM CONCRETO TORRE CYD - D091 259365</t>
  </si>
  <si>
    <t>SAMAN - SUM CONCRETO TORRE CYD - 4064 21738</t>
  </si>
  <si>
    <t>SAMAN - SUM CONCRETO TORRE CYD - 4064 21763</t>
  </si>
  <si>
    <t>SAMAN - SUM CONCRETO TORRE CYD - 4064 21780</t>
  </si>
  <si>
    <t>SAMAN - SUM CONCRETO TORRE CYD - 4064 21797</t>
  </si>
  <si>
    <t>SAMAN - SUM CONCRETO TORRE CYD - 4064 21841</t>
  </si>
  <si>
    <t>SAMAN - SUM CONCRETO TORRE CYD - 4064 21865</t>
  </si>
  <si>
    <t>SAMAN - SUM CONCRETO TORRE CYD - 4064 21885</t>
  </si>
  <si>
    <t>SAMAN - HIERRO TORRE CYD - 57V15809</t>
  </si>
  <si>
    <t>DIACO S.A</t>
  </si>
  <si>
    <t>ingrid.marmolejo@gerdaudiaco.com</t>
  </si>
  <si>
    <t>SAMAN - HIERRO TORRE CYD - 57V15811</t>
  </si>
  <si>
    <t>SAMAN - HIERRO TORRE CYD - 57V15812</t>
  </si>
  <si>
    <t>SAMAN - HIERRO TORRE CYD - 57V15813</t>
  </si>
  <si>
    <t>SAMAN - HIERRO TORRE CYD - 57V15823</t>
  </si>
  <si>
    <t>SAMAN - HIERRO TORRE CYD - 57V15824</t>
  </si>
  <si>
    <t>SAMAN - HIERRO TORRE CYD - 57V15825</t>
  </si>
  <si>
    <t>SAMAN - HIERRO TORRE CYD - 57V15826</t>
  </si>
  <si>
    <t>SAMAN - HIERRO TORRE CYD - 57V15827</t>
  </si>
  <si>
    <t>SAMAN - HIERRO TORRE CYD - 57V15883</t>
  </si>
  <si>
    <t>SAMAN - HIERRO TORRE CYD - 57V15880</t>
  </si>
  <si>
    <t>SAMAN - HIERRO TORRE CYD - 57V15881</t>
  </si>
  <si>
    <t>SAMAN - HIERRO TORRE CYD - 57V15882</t>
  </si>
  <si>
    <t>SAMAN - HIERRO TORRE CYD - 57V15884</t>
  </si>
  <si>
    <t>SAMAN - HIERRO TORRE CYD - 57V15887</t>
  </si>
  <si>
    <t>SAMAN - HIERRO TORRE CYD - 57V15885</t>
  </si>
  <si>
    <t>SAMAN - HIERRO TORRE CYD - 57V15886</t>
  </si>
  <si>
    <t>SAMAN - HIERRO TORRE CYD - 57V15910</t>
  </si>
  <si>
    <t>SAMAN - HIERRO TORRE CYD - 57V15909</t>
  </si>
  <si>
    <t>SAMAN - HIERRO TORRE CYD - 57V15911</t>
  </si>
  <si>
    <t>SAMAN - HIERRO TORRE CYD - 57V15912</t>
  </si>
  <si>
    <t>SAMAN - HIERRO TORRE CYD - 57V15913</t>
  </si>
  <si>
    <t>SAMAN - HIERRO TORRE CYD - 57V15914</t>
  </si>
  <si>
    <t>SAMAN - ADMON PROVISIONAL TORRE A</t>
  </si>
  <si>
    <t>CONJUNTO RESIDENCIAL SAMAN DEL LAGO ETAPA 1</t>
  </si>
  <si>
    <t>edwintascon@hotmail.com</t>
  </si>
  <si>
    <t>SAMAN - MALLAS ELECTROSOLDADAS TCYD - FE7730</t>
  </si>
  <si>
    <t>COMPAÑIA NACIONAL DE ESTRUCTURAS Y ACEROS S.A CONALDESA</t>
  </si>
  <si>
    <t>amparo.arroyave@conaldesa.com.co</t>
  </si>
  <si>
    <t>SAMAN - MALLAS ELECTROSOLDADAS TCYD - FE7823</t>
  </si>
  <si>
    <t>SAMAN - MALLAS ELECTROSOLDADAS TCYD - FE7852</t>
  </si>
  <si>
    <t>SAMAN - MALLAS ELECTROSOLDADAS TCYD - FE7853</t>
  </si>
  <si>
    <t>SAMAN - MALLAS ELECTROSOLDADAS TCYD - FE7855</t>
  </si>
  <si>
    <t>SAMAN - MALLAS ELECTROSOLDADAS TCYD - FE7856</t>
  </si>
  <si>
    <t>SAMAN - MALLAS ELECTROSOLDADAS TCYD - FE7857</t>
  </si>
  <si>
    <t>SAMAN - MALLAS ELECTROSOLDADAS TCYD - FE7865</t>
  </si>
  <si>
    <t>SAMAN - MALLAS ELECTROSOLDADAS TCYD - FE7866</t>
  </si>
  <si>
    <t>SAMAN - MALLAS ELECTROSOLDADAS TCYD - FE7854</t>
  </si>
  <si>
    <t>SAMAN - MALLAS ELECTROSOLDADAS TCYD - FE7986</t>
  </si>
  <si>
    <t>SAMAN - MALLAS ELECTROSOLDADAS TCYD - FE7987</t>
  </si>
  <si>
    <t>SAMAN - MALLAS ELECTROSOLDADAS TCYD - FE7989</t>
  </si>
  <si>
    <t>SAMAN - MALLAS ELECTROSOLDADAS TCYD - FE7988</t>
  </si>
  <si>
    <t>SAMAN - MALLAS ELECTROSOLDADAS TCYD - FE7985</t>
  </si>
  <si>
    <t>SAMAN - MALLAS ELECTROSOLDADAS TCYD - FE8010</t>
  </si>
  <si>
    <t>SAMAN - MALLAS ELECTROSOLDADAS TCYD -FE8011</t>
  </si>
  <si>
    <t>SAMAN - SUMINISTRO PERSONAL TORRE B - 6365</t>
  </si>
  <si>
    <t>SERVICIOS TEMPORALES ASOCIADOS Y CIA SAS</t>
  </si>
  <si>
    <t>cartera@setatemporal.com</t>
  </si>
  <si>
    <t>SAMAN - SUMINISTRO PERSONAL TORRE B - 6457</t>
  </si>
  <si>
    <t>SAMAN - SUMINISTRO PERSONAL TORRE B - 6475</t>
  </si>
  <si>
    <t>SAMAN - SUMINISTRO PERSONAL TORRE B - 6477</t>
  </si>
  <si>
    <t>SAMAN - SUMINISTRO PERSONAL TORRE B - 6608</t>
  </si>
  <si>
    <t>SAMAN - SUMINISTRO PERSONAL TORRE B - 6625</t>
  </si>
  <si>
    <t>SAMAN - SUMINISTRO PERSONAL TORRE B - 6660</t>
  </si>
  <si>
    <t>SAMAN - SUMINISTRO PERSONAL TORRE B - 6686</t>
  </si>
  <si>
    <t>SAMAN - SUMINISTRO PERSONAL TORRE B - 6704</t>
  </si>
  <si>
    <t>SAMAN - SUMINISTRO PERSONAL TORRE B - 6754</t>
  </si>
  <si>
    <t>SAMAN - SUMINISTRO PERSONAL TORRE B - 6770</t>
  </si>
  <si>
    <t>SAMAN - SUMINISTRO PERSONAL TORRE B - 6881</t>
  </si>
  <si>
    <t>SAMAN - URBANISMO EXT - FVE553</t>
  </si>
  <si>
    <t>SAMAN - VEEDOR FIDUCIARIA - FE262</t>
  </si>
  <si>
    <t>PROYECTAMOS INGENIERIA Y ARQUITECTURA INTEGRAL S.A.S</t>
  </si>
  <si>
    <t>ramirezlluisfernando@gmail.com</t>
  </si>
  <si>
    <t>SAMAN - VEEDOR FIDUCIARIA - FE264</t>
  </si>
  <si>
    <t>SAMAN - VEEDOR FIDUCIARIA - FE270</t>
  </si>
  <si>
    <t>PROVEEDORES</t>
  </si>
  <si>
    <t>SAMAN - CORTE INST ELECTRICAS TA -FE71</t>
  </si>
  <si>
    <t>SAMAN - ENSAYOS LABORATORIO - FE920</t>
  </si>
  <si>
    <t>CONTROLAR INGENIERIA LIMITADA</t>
  </si>
  <si>
    <t>laboratorio@controlaringenieria.com</t>
  </si>
  <si>
    <t>SAMAN - SUPERVISION TECNICA - GYG116</t>
  </si>
  <si>
    <t>G &amp; G ASOCIADOS INGENIEROS CIVILES S A S</t>
  </si>
  <si>
    <t>gygasociadosic@gmail.com</t>
  </si>
  <si>
    <t>SAMAN - SUPERVISION TECNICA - GYG121</t>
  </si>
  <si>
    <t>SAMAN - 5306</t>
  </si>
  <si>
    <t>ACABADOS Y PINTURAS CANTERO GIRLADO SAS</t>
  </si>
  <si>
    <t>DG 23 19 16</t>
  </si>
  <si>
    <t>SAMAN - INST HIDROSANIT TB - FI1360</t>
  </si>
  <si>
    <t>SAMAN - INST HIDROSANIT TB - FI1372</t>
  </si>
  <si>
    <t>SAMAN - MO ESTRUCTURA TCYD - FM588</t>
  </si>
  <si>
    <t>SAMAN - MO ESTRUCTURA TCYD - FM603</t>
  </si>
  <si>
    <t>SAMAN - SUMINISTRO DE PERSONAL - FE8436</t>
  </si>
  <si>
    <t>CONTRATISTAS INTEGRADOS EN CONSTRUCCION SAS - KOINKO SAS</t>
  </si>
  <si>
    <t>gerencia@koinko.com.co</t>
  </si>
  <si>
    <t>SAMAN - SUMINISTRO DE PERSONAL - FE8552</t>
  </si>
  <si>
    <t>SAMAN - SUMINISTRO DE PERSONAL - FE8661</t>
  </si>
  <si>
    <t>SAMAN - SUMINISTRO DE PERSONAL - FE8663</t>
  </si>
  <si>
    <t>SAMAN - SUMINISTRO DE PERSONAL - FE8741</t>
  </si>
  <si>
    <t>SAMAN - SUMINISTRO DE PERSONAL - FE8742</t>
  </si>
  <si>
    <t>SAMAN - SUMINISTRO DE PERSONAL - FE8846</t>
  </si>
  <si>
    <t>SAMAN - SUMINISTRO DE PERSONAL - FE8930</t>
  </si>
  <si>
    <t>SAMAN - SUMINISTRO DE PERSONAL - FE9137</t>
  </si>
  <si>
    <t>SAMAN - SUMINISTRO DE PERSONAL - FE9183</t>
  </si>
  <si>
    <t>CONTRATISTAS</t>
  </si>
  <si>
    <t>SAMAN - URB INT TORRE B - FV127</t>
  </si>
  <si>
    <t>ramoneduar@hotmail.com</t>
  </si>
  <si>
    <t>SAMAN - SALDO HONORARIOS VENTAS - 57542</t>
  </si>
  <si>
    <t>SAMAN - SALDO HONORARIOS VENTAS - CC1403</t>
  </si>
  <si>
    <t>SAMAN - SALDO HONORARIOS VENTAS -47258</t>
  </si>
  <si>
    <t>SAMAN - SALDO HONORARIOS VENTAS - 82094</t>
  </si>
  <si>
    <t>SAMAN - SALDO HONORARIOS VENTAS - 92651</t>
  </si>
  <si>
    <t>,</t>
  </si>
  <si>
    <t>SAMAN - SALDO HONORARIOS VENTAS - 92652</t>
  </si>
  <si>
    <t>SAMAN - SALDO HONORARIOS VENTAS - 92653</t>
  </si>
  <si>
    <t>SAMAN - SALDO HONORARIOS VENTAS - 92654</t>
  </si>
  <si>
    <t>SAMAN - SALDO HONORARIOS VENTAS - 92655</t>
  </si>
  <si>
    <t>SAMAN - SALDO HONORARIOS VENTAS - 92656</t>
  </si>
  <si>
    <t>SAMAN - SALDO HONORARIOS VENTAS - 92657</t>
  </si>
  <si>
    <t>SAMAN - SALDO HONORARIOS VENTAS - 06642</t>
  </si>
  <si>
    <t>SAMAN - SALDO HONORARIOS VENTAS - 13534</t>
  </si>
  <si>
    <t>SAMAN - SALDO HONORARIOS VENTAS - 19580</t>
  </si>
  <si>
    <t>SAMAN - SALDO HONORARIOS VENTAS - 33727</t>
  </si>
  <si>
    <t>SAMAN - ASESORIA JURIDICA URB -FE65</t>
  </si>
  <si>
    <t>CONSULTORES INTEGRALES DE COLOMBIA SAS</t>
  </si>
  <si>
    <t>CR 80B BIS 22 49</t>
  </si>
  <si>
    <t>SAMAN - ASESORIA JURIDICA URB -FE68</t>
  </si>
  <si>
    <t>SAMAN - ASESORIA JURIDICA URB -FE70</t>
  </si>
  <si>
    <t>HONORARIOS</t>
  </si>
  <si>
    <t>SAMAN - ARRIENDO APTO - FEGS1002</t>
  </si>
  <si>
    <t>GRUPCON S.A.S</t>
  </si>
  <si>
    <t>apartaestudiosriverfront@gmail.com</t>
  </si>
  <si>
    <t>SAMAN - ARRIENDO APTO - FEGS1038</t>
  </si>
  <si>
    <t>SAMAN - ARRIENDO APTO - FEGS1062</t>
  </si>
  <si>
    <t>SAMAN - ARRIENDO APTO - FEGS1124</t>
  </si>
  <si>
    <t>ARRIENDOS</t>
  </si>
  <si>
    <t>SAMAN - SUM ARENA TB - RGC470</t>
  </si>
  <si>
    <t>GARCIA CARDONA RODRIGO</t>
  </si>
  <si>
    <t>rodrigogarcia1969@hotmail.com</t>
  </si>
  <si>
    <t>TRANSPORTE</t>
  </si>
  <si>
    <t>SAMAN - CJGER#055</t>
  </si>
  <si>
    <t>SAMAN - CJGER#056</t>
  </si>
  <si>
    <t>SAMAN - PERITO BANCOLOMBIA CC#3460</t>
  </si>
  <si>
    <t>DIEZ RUSCHER JUAN MANUEL</t>
  </si>
  <si>
    <t>jm10ruscher@gmail.com</t>
  </si>
  <si>
    <t>SAMAN - PERITO BANCOLOMBIA CC#3466</t>
  </si>
  <si>
    <t>SAMAN - PERITO BANCOLOMBIA CC#3492</t>
  </si>
  <si>
    <t>SAMAN - URB EMPRADIZACION CC#049</t>
  </si>
  <si>
    <t>MONTAÑEZ JOSE RAMIRO</t>
  </si>
  <si>
    <t>calle 40 #25-04 barrio rodeo - cali</t>
  </si>
  <si>
    <t>SAMAN - URB EMPRADIZACION CC#050</t>
  </si>
  <si>
    <t>SAMAN - URB EMPRADIZACION CC#051</t>
  </si>
  <si>
    <t>SAMAN - URB EMPRADIZACION CC#052</t>
  </si>
  <si>
    <t>SAMAN - GASTOS NOTARIALES - FELE5611</t>
  </si>
  <si>
    <t>SINISTERRA ALVAREZ MARIA SOL LUCIA</t>
  </si>
  <si>
    <t>SAMAN - GASTOS NOTARIALES - FELE5615</t>
  </si>
  <si>
    <t>SAMAN - GASTOS NOTARIALES - FELE5618</t>
  </si>
  <si>
    <t>SAMAN - GASTOS NOTARIALES - FELE5617</t>
  </si>
  <si>
    <t>SAMAN - GASTOS NOTARIALES - FELE15698</t>
  </si>
  <si>
    <t>SAMAN - GASTOS NOTARIALES - FELE15576</t>
  </si>
  <si>
    <t>SAMAN - GASTOS NOTARIALES - FELE15575</t>
  </si>
  <si>
    <t>SAMAN - GASTOS NOTARIALES - FELE15974</t>
  </si>
  <si>
    <t>SAMAN - GASTOS NOTARIALES - FELE16115</t>
  </si>
  <si>
    <t>SAMAN - GASTOS NOTARIALES - FELE16218</t>
  </si>
  <si>
    <t>SAMAN - GASTOS NOTARIALES - FELE16245</t>
  </si>
  <si>
    <t>SAMAN - GASTOS NOTARIALES - FELE16284</t>
  </si>
  <si>
    <t>SAMAN - GASTOS NOTARIALES - FELE16137</t>
  </si>
  <si>
    <t>SAMAN - GASTOS NOTARIALES - FELE16320</t>
  </si>
  <si>
    <t>SAMAN - GASTOS NOTARIALES</t>
  </si>
  <si>
    <t>SAMAN - REEMBOLSO GASTOS DE VIAJE - 16218</t>
  </si>
  <si>
    <t>SAMAN - AVISO - AB4920</t>
  </si>
  <si>
    <t>A.B. SEÑALIZACION LTDA.</t>
  </si>
  <si>
    <t>CL 136 47 24</t>
  </si>
  <si>
    <t>SAMAN - COMISION FIDUCIARIA  - 430324</t>
  </si>
  <si>
    <t>FIDUCIARIA BANCOLOMBIA</t>
  </si>
  <si>
    <t>CL 31 6 87</t>
  </si>
  <si>
    <t>SAMAN - COMISION FIDUCIARIA - 433239</t>
  </si>
  <si>
    <t>SAMAN - COMISION FIDUCIARIA - 435208</t>
  </si>
  <si>
    <t>SAMAN - COMISION FIDUCIARIA - 435637</t>
  </si>
  <si>
    <t>SAMAN - COMISION FIDUCIARIA FEB 2023</t>
  </si>
  <si>
    <t>FIDUCIARIA DAVIVIENDA SA</t>
  </si>
  <si>
    <t>AV 26 68B 85 P2</t>
  </si>
  <si>
    <t>SAMAN - COMISION FIDUCIARIA MAR 2023</t>
  </si>
  <si>
    <t>SAMAN - TORRE CYD - 64816</t>
  </si>
  <si>
    <t>CELSIA EMPRESA DE ENERGIA DEL PACIFICO</t>
  </si>
  <si>
    <t>calle 15 #29B-30 via cali-yumbo</t>
  </si>
  <si>
    <t>SAMAN - GASTOS MEDICOS - FE33734</t>
  </si>
  <si>
    <t>UNIDAD DE SALUD OCUPACIONAL S.A.S</t>
  </si>
  <si>
    <t>AC 68 19 51</t>
  </si>
  <si>
    <t>SAMAN - GASTOS MEDICOS - FE25170</t>
  </si>
  <si>
    <t>SAMAN, LIGA - DISEÑO ESTRUCTURAL - FVE450</t>
  </si>
  <si>
    <t>INGENIERIA Y PROYECTOS DE INFRAESTRUCTURA I P I S.A.S</t>
  </si>
  <si>
    <t>wilmorenober@gmail.com</t>
  </si>
  <si>
    <t>SAMAN, LIGA - DISEÑO ESTRUCTURAL -LIG295</t>
  </si>
  <si>
    <t>SAMAN - ALMACENISTA CJMENOR#061</t>
  </si>
  <si>
    <t>SAMAN - ALMACENISTA CJMENOR#062</t>
  </si>
  <si>
    <t>SAMAN - ALMACENISTA CJMENOR#063</t>
  </si>
  <si>
    <t>SAMAN - COMISION FIDUCIARIA</t>
  </si>
  <si>
    <t>ALIANZA FIDUCIARIA S. A. -</t>
  </si>
  <si>
    <t>CRA 12 24 2</t>
  </si>
  <si>
    <t>CAJA DE COMPENSACION COMFANDI</t>
  </si>
  <si>
    <t>CRA 23 26B 46</t>
  </si>
  <si>
    <t xml:space="preserve">SAMAN </t>
  </si>
  <si>
    <t>SAMAN - VIGILANCIA URBANISMO</t>
  </si>
  <si>
    <t>MAGNUS SEGURIDAD LTDA</t>
  </si>
  <si>
    <t>facturacion@magnusseguridad.com.co</t>
  </si>
  <si>
    <t>CONJUNTO RESIDENCIAL SAMAN DEL LAGO</t>
  </si>
  <si>
    <t xml:space="preserve">OTROS </t>
  </si>
  <si>
    <t>SAMAN - CLIENTE</t>
  </si>
  <si>
    <t>HERLING JOHANNA MELENDEZ GARCIA (50%) y MAHOMET  DELGADO ESCOBAR (50%)</t>
  </si>
  <si>
    <t>mahometdelgado81@gmail.com</t>
  </si>
  <si>
    <t xml:space="preserve">ANGELICA  BONILLA CARDENAS </t>
  </si>
  <si>
    <t>angelica.bonilla@correounivalle.edu.co</t>
  </si>
  <si>
    <t xml:space="preserve">JOHN HAROLD SOTO VASQUEZ </t>
  </si>
  <si>
    <t>harold80@gmail.com</t>
  </si>
  <si>
    <t xml:space="preserve">ROBERT IGNACIO ORDOÑEZ MORENO </t>
  </si>
  <si>
    <t xml:space="preserve">JESUS LEONARDO JARAMILLO MALDONADO </t>
  </si>
  <si>
    <t>leonardojaramillo931@gmail.com</t>
  </si>
  <si>
    <t xml:space="preserve">LUZ DANERY PARRA CORTES </t>
  </si>
  <si>
    <t xml:space="preserve">GENNER TRUJILLO AÑAZCO  </t>
  </si>
  <si>
    <t>get300@hotmail.com</t>
  </si>
  <si>
    <t xml:space="preserve">GERARDO DE JESUS GOMEZ CORTES </t>
  </si>
  <si>
    <t xml:space="preserve">ANGEL SEGURA VELASCO </t>
  </si>
  <si>
    <t>angelsegura2610@gmail.com</t>
  </si>
  <si>
    <t xml:space="preserve">MARIA JULIANA BEDOYA DURAN </t>
  </si>
  <si>
    <t xml:space="preserve">ALEXANDER LOZANO </t>
  </si>
  <si>
    <t>alexand94@hotmail.com</t>
  </si>
  <si>
    <t xml:space="preserve">SARA STELLA SEVILLANO MACUASE (50%) Y MARIA GUILLERMINA MACUACE BENAVIDES (50%) </t>
  </si>
  <si>
    <t xml:space="preserve">JOHAN FABIAN ROSAS GUTIERREZ </t>
  </si>
  <si>
    <t>jofarogu@gmail.com</t>
  </si>
  <si>
    <t xml:space="preserve">MARIA JULIANA VELASQUEZ AYALA </t>
  </si>
  <si>
    <t>majuliv@hotmail.com</t>
  </si>
  <si>
    <t xml:space="preserve">MANUEL IGNACIO OSPINA GUTIERREZ </t>
  </si>
  <si>
    <t>manuelospina2@hotmail.com</t>
  </si>
  <si>
    <t xml:space="preserve">ANGELA MARIA FAJARDO ARENAS </t>
  </si>
  <si>
    <t>angela_721721@hotmail.com</t>
  </si>
  <si>
    <t xml:space="preserve">MARIA DEL SOCORRO SADOVNIK  ROJAS </t>
  </si>
  <si>
    <t>gerenciacomercial@caliconfort.com</t>
  </si>
  <si>
    <t>JHON EDWAR ZAMBRANO PARRA (50%) y
MARIA ARACELLY ARCILA GALVIS (50%)</t>
  </si>
  <si>
    <t>aracellyarcila5@gmail.com</t>
  </si>
  <si>
    <t xml:space="preserve">WILLIAM ANDRES FERNANDEZ ARAMBURO </t>
  </si>
  <si>
    <t>stilocan7@gmail.com</t>
  </si>
  <si>
    <t xml:space="preserve">JESUS ANDRES CHAVEZ VELASQUEZ </t>
  </si>
  <si>
    <t>julian19842007@hotmail.com</t>
  </si>
  <si>
    <t xml:space="preserve">JORGE ALBERTO ANGULO PRADO </t>
  </si>
  <si>
    <t>jorbet8602@gmail.com</t>
  </si>
  <si>
    <t xml:space="preserve">LICETH MARGARITA VIAFARA </t>
  </si>
  <si>
    <t xml:space="preserve">EDGAR MARINO MENESES ARCE </t>
  </si>
  <si>
    <t>DIEGO FERNANDO PARDO MANRIQUE (50%) y MARIA VIRGINIA MORALES CORRALES (50%)</t>
  </si>
  <si>
    <t>difepa.man@gmail.com</t>
  </si>
  <si>
    <t xml:space="preserve">BASICA INVERSIONES SAS </t>
  </si>
  <si>
    <t>901096660-1</t>
  </si>
  <si>
    <t>adrianapossom@hotmail.com</t>
  </si>
  <si>
    <t xml:space="preserve">CAMILO VERGARA RUIZ </t>
  </si>
  <si>
    <t>cvergararuiz@yahoo.com</t>
  </si>
  <si>
    <t xml:space="preserve">DIANA MARCELA GUTIERREZ HOYOS </t>
  </si>
  <si>
    <t>ddmarcela@hotmail.com</t>
  </si>
  <si>
    <t xml:space="preserve">MARIA FERNANDA VELEZ GOMEZ </t>
  </si>
  <si>
    <t>mafevelez15@hotmail.com</t>
  </si>
  <si>
    <t>ANDRES AMAYA CEBALLOS (50%) y
YULIANA  ESCOBAR MAZO  (50%)</t>
  </si>
  <si>
    <t>andresac84@hotmail.com</t>
  </si>
  <si>
    <t xml:space="preserve">LUZ DARY RESTREPO QUIÑONEZ </t>
  </si>
  <si>
    <t>ldrq999@gmail.com</t>
  </si>
  <si>
    <t xml:space="preserve">LUIS HERNANDO ROJAS CAMPUZANO </t>
  </si>
  <si>
    <t>madermuebles@hotmail.com</t>
  </si>
  <si>
    <t xml:space="preserve">JORGE ASDRUBAL ORTIZ GAVIRIA  </t>
  </si>
  <si>
    <t>jorgeaortizg@hotmail.com</t>
  </si>
  <si>
    <t xml:space="preserve">FLOR ANGELIS AMAYA PERDOMO </t>
  </si>
  <si>
    <t>angelis2505@hotmail.com</t>
  </si>
  <si>
    <t xml:space="preserve">DIEGO RAFAEL PAYAN BOLAÑOS </t>
  </si>
  <si>
    <t>diego.payan@gmail.com</t>
  </si>
  <si>
    <t>JORGE JONATHAN AREVALO VANEGAS (50%) y DANIELA  ARIAS BERMUDEZ (50%)</t>
  </si>
  <si>
    <t>danielaariasbermudez@gmail.com - jjav1583@hotmail.com</t>
  </si>
  <si>
    <t xml:space="preserve">ELIDE  VERGARA CIFUENTES </t>
  </si>
  <si>
    <t>eli-66@hotmail.es</t>
  </si>
  <si>
    <t xml:space="preserve">VANESSA VIVIANA MORALES GARZON </t>
  </si>
  <si>
    <t>vanessa.v17@hotmail.com</t>
  </si>
  <si>
    <t xml:space="preserve">YANNETT MARCELA SARMIENTO TABORDA </t>
  </si>
  <si>
    <t>marcelasarmiento1@gmail.com</t>
  </si>
  <si>
    <t xml:space="preserve">DANIELA  ESCOBAR MENDEZ  </t>
  </si>
  <si>
    <t>daniela_888@outlook.es</t>
  </si>
  <si>
    <t xml:space="preserve">LUIS ALFONSO SALCEDO CASTAÑO </t>
  </si>
  <si>
    <t>elcruceroeditores@hotmail.com</t>
  </si>
  <si>
    <t xml:space="preserve">FRANCIA EDITH CARVAJAL VELEZ </t>
  </si>
  <si>
    <t>lopezcarvajal@yahoo.com</t>
  </si>
  <si>
    <t xml:space="preserve">FABIOLA  MARIN GUTIERREZ </t>
  </si>
  <si>
    <t>fabiolamaringutierrez83@gmail.com</t>
  </si>
  <si>
    <t xml:space="preserve">DANNA THALIA BURGOS ROSERO </t>
  </si>
  <si>
    <t>dana_thalia94@hotmail.com</t>
  </si>
  <si>
    <t xml:space="preserve">KATHERINE  ESPONDA CONTRERAS </t>
  </si>
  <si>
    <t>keclucas@gmail.com</t>
  </si>
  <si>
    <t xml:space="preserve">MELISSA CASTELLANOS ANGEL </t>
  </si>
  <si>
    <t>melissacastellanosangel@gmail.com</t>
  </si>
  <si>
    <t xml:space="preserve">JULIANA  ROJAS LUGO </t>
  </si>
  <si>
    <t>julianarojaslugo@hotmail.com</t>
  </si>
  <si>
    <t xml:space="preserve">PATRICIA BELALCAZAR ANGOLA </t>
  </si>
  <si>
    <t>patriciabe1968@gmail.com</t>
  </si>
  <si>
    <t xml:space="preserve">LUZ AYDEE CARRION MONROY </t>
  </si>
  <si>
    <t>luzacarrion@hotmail.com</t>
  </si>
  <si>
    <t xml:space="preserve">JOHN EDWARD NAVIA RODRIGUEZ </t>
  </si>
  <si>
    <t xml:space="preserve">MARIANA  ROJAS LUGO </t>
  </si>
  <si>
    <t>marianarojaslugo@hotmail.com</t>
  </si>
  <si>
    <t xml:space="preserve">ISIS OCORO GONZALEZ </t>
  </si>
  <si>
    <t>iog@siesa.com</t>
  </si>
  <si>
    <t xml:space="preserve">FERNANDO ECHEVERRY COLLAZOS </t>
  </si>
  <si>
    <t>ferhph@gmail.com</t>
  </si>
  <si>
    <t xml:space="preserve">CARLOS ARTURO GARCIA RAMIREZ </t>
  </si>
  <si>
    <t>gcarlosarturo24@gmail.com ----  cvergararuiz@yahoo.com</t>
  </si>
  <si>
    <t xml:space="preserve">VICTOR ALFONSO BASTIDAS QUICENO </t>
  </si>
  <si>
    <t xml:space="preserve">CARMEN ADRIANA SILVA MORALES </t>
  </si>
  <si>
    <t xml:space="preserve">CAROLINA  CEBALLOS CHAVARRIAGA </t>
  </si>
  <si>
    <t xml:space="preserve">LINA AURELIA PEREZ QUINTERO </t>
  </si>
  <si>
    <t xml:space="preserve">CLAUDIA MARCELA GONZALEZ HERNANDEZ </t>
  </si>
  <si>
    <t>claudisgh@hotmail.com</t>
  </si>
  <si>
    <t>HEGDY RAFAEL PEREZ MARTINEZ  - Se traslada a Torre A apto 706-A</t>
  </si>
  <si>
    <t>hegdyvalencia@gmail.com</t>
  </si>
  <si>
    <t xml:space="preserve">ASTRID CAROLINA MORENO GAVIRIA </t>
  </si>
  <si>
    <t>astridc30@hotmail.com</t>
  </si>
  <si>
    <t xml:space="preserve">JESUS HERNANDO PATIÑO BUCHELI </t>
  </si>
  <si>
    <t xml:space="preserve">OLGA LUCIA ALBORNOZ MARTINEZ </t>
  </si>
  <si>
    <t>gao.6288285@gmail.com</t>
  </si>
  <si>
    <t xml:space="preserve">CLARISA  PEREA ALQUICIRA  </t>
  </si>
  <si>
    <t xml:space="preserve">INES YURANY LOPEZ MENDOZA </t>
  </si>
  <si>
    <t xml:space="preserve">JOHN ELIECER GRANADOS SALCEDO </t>
  </si>
  <si>
    <t xml:space="preserve">PAOLA ANDREA NARVAEZ VELASCO </t>
  </si>
  <si>
    <t xml:space="preserve">FREDY EFRAIN MARTINEZ  VIDAL </t>
  </si>
  <si>
    <t>fredyvidal03@hotmail.com</t>
  </si>
  <si>
    <t xml:space="preserve">ANGIE VANESSA RODAS BERRIO </t>
  </si>
  <si>
    <t xml:space="preserve">MYRIAM  PEÑA RODRIGUEZ </t>
  </si>
  <si>
    <t xml:space="preserve">DANIEL ANTONIO PERAFAN CASTILLO </t>
  </si>
  <si>
    <t xml:space="preserve">JULIAN ANDRES COLORADO SUPELANO </t>
  </si>
  <si>
    <t>juliancolorado10@gmail.com</t>
  </si>
  <si>
    <t xml:space="preserve">CLAUDIA LILIANA BAEZ RODRIGUEZ </t>
  </si>
  <si>
    <t>clauangelazul@gmail.com</t>
  </si>
  <si>
    <t xml:space="preserve">MAURICIO  RENGIFO REINA </t>
  </si>
  <si>
    <t xml:space="preserve">NICANOR  GONGORA QUIÑONEZ </t>
  </si>
  <si>
    <t>nigoqui@outlook.com</t>
  </si>
  <si>
    <t xml:space="preserve">EDITH MARCELA AVILES MINA </t>
  </si>
  <si>
    <t>marce_m521@hotmail.com</t>
  </si>
  <si>
    <t xml:space="preserve">JOHN WILSON VILLA SANCHEZ </t>
  </si>
  <si>
    <t xml:space="preserve">BEATRIZ STELLA CIFUENTES CORTES </t>
  </si>
  <si>
    <t>bettyci77@hotmail.com</t>
  </si>
  <si>
    <t xml:space="preserve">MARIA MILENA COSSIO FLOREZ </t>
  </si>
  <si>
    <t>juanpablo_sanchezv@hotmail.com</t>
  </si>
  <si>
    <t xml:space="preserve">LINA MARCELA MARTINEZ MUÑOZ y
MANUEL  FELIPE OSPINA QUIROGA </t>
  </si>
  <si>
    <t xml:space="preserve">JESUS ALBERTO LOPEZ RAVAGLI  </t>
  </si>
  <si>
    <t xml:space="preserve">DANIELA  TRUJILLO CUELLAR </t>
  </si>
  <si>
    <t xml:space="preserve">NATALIA  OLIVEROS MELO </t>
  </si>
  <si>
    <t>natalia3185@hotmail.com</t>
  </si>
  <si>
    <t xml:space="preserve">ARABANY TORO FORERO </t>
  </si>
  <si>
    <t>arabanytoroforero@hotmail.es</t>
  </si>
  <si>
    <t xml:space="preserve">JULIANA  VEGA CUELLAR </t>
  </si>
  <si>
    <t xml:space="preserve">ELIZABETH LANDAZURI QUIÑONES </t>
  </si>
  <si>
    <t>elizabethyulieth@hotmail.com</t>
  </si>
  <si>
    <t xml:space="preserve">ANGIE VIVIANA VALENCIA BOJORGE </t>
  </si>
  <si>
    <t xml:space="preserve">JULIO CESAR VILLEGAS RAMOS </t>
  </si>
  <si>
    <t>gasvillegas2@gmail.com</t>
  </si>
  <si>
    <t xml:space="preserve">CYNTIA KATHERINE CAICEDO REYES </t>
  </si>
  <si>
    <t xml:space="preserve">MARTHA CECILIA VILLA SANCHEZ </t>
  </si>
  <si>
    <t xml:space="preserve">YENSER YIMMY CALDERON  OVIEDO </t>
  </si>
  <si>
    <t>jensercal88@gmail.com</t>
  </si>
  <si>
    <t xml:space="preserve">FABIO JAVIER MONTENEGRO  POPO </t>
  </si>
  <si>
    <t xml:space="preserve">JACOBO ALFONSO SADOVNIK ROJAS </t>
  </si>
  <si>
    <t>jacobosadovnik.58@gmail.com</t>
  </si>
  <si>
    <t xml:space="preserve">JEISON ANDRES CARABALI NARANJO </t>
  </si>
  <si>
    <t xml:space="preserve">LAURA  FORY HERNANDEZ </t>
  </si>
  <si>
    <t xml:space="preserve">STEFANIA MONROY DUQUE </t>
  </si>
  <si>
    <t>monroyduquestefania@gmail.com</t>
  </si>
  <si>
    <t xml:space="preserve">DANELLY  CUELLAR GARCIA </t>
  </si>
  <si>
    <t xml:space="preserve">JOHN SCHNEIDER BETANCOURT RAMIREZ </t>
  </si>
  <si>
    <t xml:space="preserve">FABIO NELSON ACOSTA ORTIZ </t>
  </si>
  <si>
    <t xml:space="preserve">ANGY XIMENA CAMAYO HIDALGO </t>
  </si>
  <si>
    <t>angycamayo@gmail.com</t>
  </si>
  <si>
    <t xml:space="preserve">DIANA CAROLINA ERAZO ARROYAVE </t>
  </si>
  <si>
    <t xml:space="preserve">JAVIER DAVID RIVERA LOPEZ </t>
  </si>
  <si>
    <t>jdriveral@tecnoquimicas.com</t>
  </si>
  <si>
    <t xml:space="preserve">ISABELLA HURTADO HERNANDEZ </t>
  </si>
  <si>
    <t xml:space="preserve">LEONARDO  MINA  RENTERIA </t>
  </si>
  <si>
    <t xml:space="preserve">SANDRA PATRICIA GIRALDO ACEVEDO </t>
  </si>
  <si>
    <t xml:space="preserve">MONICA YANETH BEDOYA VASQUEZ </t>
  </si>
  <si>
    <t>myjf123@gmail.com</t>
  </si>
  <si>
    <t xml:space="preserve">CRISTHIAN DAVID MURILLO BALANTA </t>
  </si>
  <si>
    <t xml:space="preserve">WILLIAM SAMUEL HENAO GUTIERREZ </t>
  </si>
  <si>
    <t xml:space="preserve">ANDRES FELIPE LEDEZMA GUZMAN </t>
  </si>
  <si>
    <t xml:space="preserve">FERNANDO JOSE VIDAL  ROSERO </t>
  </si>
  <si>
    <t xml:space="preserve">ELIZABETH  SARRIA GEMBUEL </t>
  </si>
  <si>
    <t>elisarria811@gmail.com</t>
  </si>
  <si>
    <t xml:space="preserve">MARIA CAMILA  SEGURA ARBOLEDA </t>
  </si>
  <si>
    <t>camilasegura0228@gmail.com</t>
  </si>
  <si>
    <t xml:space="preserve">DIANA PATRICIA PAZOS OROZCO </t>
  </si>
  <si>
    <t>dianapazos864@gmail.com</t>
  </si>
  <si>
    <t xml:space="preserve">MARILYN  SEVILLANO CORRALES </t>
  </si>
  <si>
    <t xml:space="preserve">RICARDO VELASCO RAMIREZ </t>
  </si>
  <si>
    <t xml:space="preserve">OSCAR FERNANDO  ROSAS ECHEVERRY </t>
  </si>
  <si>
    <t>osferosa@hotmail.com</t>
  </si>
  <si>
    <t xml:space="preserve">JEISON HARVEY GONZALEZ  </t>
  </si>
  <si>
    <t xml:space="preserve">BIBIANA CARMENZA DELGADO CRUZ </t>
  </si>
  <si>
    <t xml:space="preserve">WALDIR  BOHORQUEZ GALLEGO </t>
  </si>
  <si>
    <t>waldirbohorquez@gmail.com</t>
  </si>
  <si>
    <t xml:space="preserve">DIANA CAROLINA MUÑOZ CASTAÑO </t>
  </si>
  <si>
    <t>karito-1292@hotmail.com</t>
  </si>
  <si>
    <t xml:space="preserve">ESTEFANIA JARAMILLO CARDENAS </t>
  </si>
  <si>
    <t xml:space="preserve">ALFONSO DAVID SANDOVAL MUÑOZ </t>
  </si>
  <si>
    <t xml:space="preserve">JESSICA TANGARIFE RIOS </t>
  </si>
  <si>
    <t xml:space="preserve">PATRICIA  RICO ROJAS </t>
  </si>
  <si>
    <t xml:space="preserve">ZULLY VANESSA TORRES HURTADO  </t>
  </si>
  <si>
    <t xml:space="preserve">CAROLINA  CAVIEDES MOLINA </t>
  </si>
  <si>
    <t xml:space="preserve">JUAN CAMILO SALAZAR AGUIRRE </t>
  </si>
  <si>
    <t>vargasj65@hotmail.com / juanc-salazar@outlook.com</t>
  </si>
  <si>
    <t xml:space="preserve">DIEGO FERNANDO RAMIREZ AÑASCO </t>
  </si>
  <si>
    <t>varekai14@hotmail.com</t>
  </si>
  <si>
    <t xml:space="preserve">MARIO EDINSON MONTENEGRO CIFUENTES </t>
  </si>
  <si>
    <t xml:space="preserve">DANIELA  GUEVARA GONZALEZ  </t>
  </si>
  <si>
    <t>daniguevarag@gmail.com / daniela.guevara@smurfitkappa.com.co</t>
  </si>
  <si>
    <t xml:space="preserve">ANGELICA MARIA JARAMILLO GUTIERREZ </t>
  </si>
  <si>
    <t xml:space="preserve">LINNA TERESA ACEVEDO  CAMACHO </t>
  </si>
  <si>
    <t>linna1049@gmail.com</t>
  </si>
  <si>
    <t xml:space="preserve">DALIN ARTURO GRISALES CASTAÑO </t>
  </si>
  <si>
    <t>dalingrisales@gmail.com</t>
  </si>
  <si>
    <t xml:space="preserve">DANIELA  REINOSO MARTINEZ </t>
  </si>
  <si>
    <t xml:space="preserve">SANDRA LILIANA MEJIA GIRALDO </t>
  </si>
  <si>
    <t xml:space="preserve">LUZ ADRIANA MARTINEZ PAVA </t>
  </si>
  <si>
    <t xml:space="preserve">JUAN PABLO CHAVEZ VALENCIA </t>
  </si>
  <si>
    <t xml:space="preserve">GUIDO  CAVIEDES QUINTERO </t>
  </si>
  <si>
    <t xml:space="preserve">JUAN CARLOS LONDOÑO  ROJAS </t>
  </si>
  <si>
    <t>juan.londono@correounivalle.edu.co</t>
  </si>
  <si>
    <t xml:space="preserve">DIANA MARIA QUINTERO VICTORIA </t>
  </si>
  <si>
    <t xml:space="preserve">ANGELA MARIA GONZALEZ MONTOYA </t>
  </si>
  <si>
    <t xml:space="preserve">BLANCA CIELO MUÑOZ MURIEL </t>
  </si>
  <si>
    <t xml:space="preserve">YORLENIS MARCELA GARCIA ORTIZ </t>
  </si>
  <si>
    <t>yorlenisgarcia@gmail.com</t>
  </si>
  <si>
    <t xml:space="preserve">ANA MILENA CHARRY QUIÑONES </t>
  </si>
  <si>
    <t>anacharry1978@hotmail.com</t>
  </si>
  <si>
    <t xml:space="preserve">VENUS PATRICIA PANDALES IBARGUEN </t>
  </si>
  <si>
    <t xml:space="preserve">JENIFFER OTALORA HERRERA </t>
  </si>
  <si>
    <t>otafer_300@hotmail.com</t>
  </si>
  <si>
    <t xml:space="preserve">DIEGO  ESCOBAR GOMEZ </t>
  </si>
  <si>
    <t>diego1025@yahoo.es</t>
  </si>
  <si>
    <t xml:space="preserve">BLANCA PATRICIA GRISALES MOLINA </t>
  </si>
  <si>
    <t>pagrisa33@gmail.com</t>
  </si>
  <si>
    <t xml:space="preserve">ARNULFO OCAMPO RUIZ </t>
  </si>
  <si>
    <t>arnold8991@hotmail.com</t>
  </si>
  <si>
    <t xml:space="preserve">MADLLURY MARTINEZ CASTAÑEDA </t>
  </si>
  <si>
    <t xml:space="preserve">LUIS JAVIER CORREA PARRA </t>
  </si>
  <si>
    <t xml:space="preserve">DANIELA OROZCO LAZO </t>
  </si>
  <si>
    <t>daniorozco_@hotmail.es</t>
  </si>
  <si>
    <t xml:space="preserve">LEONARDO MONCADA CASTRO </t>
  </si>
  <si>
    <t>leomoncadacastro@hotmail.com</t>
  </si>
  <si>
    <t xml:space="preserve">EFREN OCAMPO GUAICHAR </t>
  </si>
  <si>
    <t xml:space="preserve">DIANA CAROLINA CARDENAS LOPEZ </t>
  </si>
  <si>
    <t xml:space="preserve">VIVIANA HERNANDEZ VELASCO </t>
  </si>
  <si>
    <t>vivian.ah@hotmail.es</t>
  </si>
  <si>
    <t xml:space="preserve">YERALDIN XIMENA VASQUEZ ARBOLEDA </t>
  </si>
  <si>
    <t xml:space="preserve">JHOAN SEBASTIAN OVIEDO PALACIO </t>
  </si>
  <si>
    <t xml:space="preserve">BETTY CULMA LOPEZ </t>
  </si>
  <si>
    <t xml:space="preserve">JAIDI VANESSA ORTEGA PINTO </t>
  </si>
  <si>
    <t xml:space="preserve">ANGELA  LOPEZ </t>
  </si>
  <si>
    <t xml:space="preserve">JUAN DIEGO ALVARAN  CORTES </t>
  </si>
  <si>
    <t>jalvaran@hotmail.es</t>
  </si>
  <si>
    <t>MARTHA LUCIA PERDOMO GUETIO - Se traslada a la Torre B apto 511</t>
  </si>
  <si>
    <t>martj23@gmail.com</t>
  </si>
  <si>
    <t xml:space="preserve">LORENA LIZETH GALLEGO QUINAYAS </t>
  </si>
  <si>
    <t xml:space="preserve">ADRIANA  CALVO BETANCOURT </t>
  </si>
  <si>
    <t>lucam1966@hotmail.com / acalbe@hotmail.com</t>
  </si>
  <si>
    <t xml:space="preserve">GERMAN  PEREA MONDRAGON </t>
  </si>
  <si>
    <t>alluciam68@hotmail.com</t>
  </si>
  <si>
    <t xml:space="preserve">CAMILO ANDRES RAMIREZ GALLEGO </t>
  </si>
  <si>
    <t xml:space="preserve">CRISMAR ALEJANDRA BARRIO MONTOYA </t>
  </si>
  <si>
    <t xml:space="preserve">LORENA ANDREA BRAVO CHAVEZ </t>
  </si>
  <si>
    <t xml:space="preserve">JOSELIN ANDREA CORDOBA ARIAS </t>
  </si>
  <si>
    <t xml:space="preserve">ANGELA YESENIA MATEUS CARMONA </t>
  </si>
  <si>
    <t xml:space="preserve">VALERIA  GRAJALES JARAMILLO </t>
  </si>
  <si>
    <t>valegrajales9@gmail.com</t>
  </si>
  <si>
    <t xml:space="preserve">GEOVANNY  SANCHEZ RODRIGUEZ </t>
  </si>
  <si>
    <t>ceibahome@hotmail.com</t>
  </si>
  <si>
    <t xml:space="preserve">LEYDY VIVIANA LONDOÑO  MORALES </t>
  </si>
  <si>
    <t xml:space="preserve">HARRIS EMERSON RIVERA CANO </t>
  </si>
  <si>
    <t>harris.rivera@gmail.com</t>
  </si>
  <si>
    <t xml:space="preserve">OSCAR ALEJANDRO ANGULO ORDOÑEZ </t>
  </si>
  <si>
    <t xml:space="preserve">CAROLINA  MORALES RODRIGUEZ </t>
  </si>
  <si>
    <t xml:space="preserve">VALENTINA  ANDRADE SALAZAR </t>
  </si>
  <si>
    <t>valenansa10@yahoo.com</t>
  </si>
  <si>
    <t xml:space="preserve">YERVIERT JAVIER JIMENEZ ORTEGA </t>
  </si>
  <si>
    <t xml:space="preserve">SANDRA PATRICIA CASTRO VARGAS </t>
  </si>
  <si>
    <t>sapaca74@gmail.com</t>
  </si>
  <si>
    <t xml:space="preserve">OMAR HENRY PAREDES OVIEDO </t>
  </si>
  <si>
    <t xml:space="preserve">JACQUELINE  FAJARDO CORREA </t>
  </si>
  <si>
    <t>yaquisita2013@gmail.com</t>
  </si>
  <si>
    <t xml:space="preserve">ANDRES CARACAS QUINTERO </t>
  </si>
  <si>
    <t>memocaracas@gmail.com</t>
  </si>
  <si>
    <t xml:space="preserve">MARIA ALEJANDRA MELLIZO BRAVO </t>
  </si>
  <si>
    <t xml:space="preserve">CARLOS ANDRES MORALES REICHMANN </t>
  </si>
  <si>
    <t>carmorales72@hotmail.com</t>
  </si>
  <si>
    <t xml:space="preserve">CONSUELO RODRIGUEZ RENDON </t>
  </si>
  <si>
    <t xml:space="preserve">EDWIN ALEXANDER VILLALOBOS FERNANDEZ </t>
  </si>
  <si>
    <t>ewinvilla@hotmail.com</t>
  </si>
  <si>
    <t xml:space="preserve">SARA VALENCIA LOAIZA </t>
  </si>
  <si>
    <t xml:space="preserve">GERARDO MARTINEZ GUAHUÑA </t>
  </si>
  <si>
    <t xml:space="preserve">MARIA ALEJANDRA ECHAVARRIA ALVAREZ </t>
  </si>
  <si>
    <t xml:space="preserve">LUIS FELIPE SILVA FLOREZ </t>
  </si>
  <si>
    <t xml:space="preserve">CARMEN DELIA GONZALEZ ALEGRIAS </t>
  </si>
  <si>
    <t xml:space="preserve">LUZ ADRIANA GONZALEZ CORTES </t>
  </si>
  <si>
    <t xml:space="preserve">LAURA ALEJANDRA FLOREZ GALLEGO </t>
  </si>
  <si>
    <t>lauragallego0516@gmail.com</t>
  </si>
  <si>
    <t xml:space="preserve">KELLY JOHANA OBANDO HURTADO </t>
  </si>
  <si>
    <t xml:space="preserve">YANETH ADIGNA  GARCES THORP </t>
  </si>
  <si>
    <t xml:space="preserve">RODOLFO ALEJANDRO VELASCO ASTUDILLO </t>
  </si>
  <si>
    <t xml:space="preserve">KEVIN SANTIAGO BARRANTES CASTILLO </t>
  </si>
  <si>
    <t xml:space="preserve">JUAN ANGEL MUÑOZ AGUILAR </t>
  </si>
  <si>
    <t xml:space="preserve">LUIS ALBERTO AYALA GONZALEZ  </t>
  </si>
  <si>
    <t>luisayala582@gmail.com</t>
  </si>
  <si>
    <t>MAYRA ALEJANDRA RUIZ GIRON - Se traslada a Torre B apto 1113</t>
  </si>
  <si>
    <t>alejita9010@hotmail.com</t>
  </si>
  <si>
    <t xml:space="preserve">MARIA FERNANDA ARIAS MARTINEZ </t>
  </si>
  <si>
    <t xml:space="preserve">CLAUDIA  PATRICIA HERRERA NOREÑA </t>
  </si>
  <si>
    <t xml:space="preserve">ALEJANDRO SILVA GIRALDO </t>
  </si>
  <si>
    <t>alejosilva03@gmail.com</t>
  </si>
  <si>
    <t xml:space="preserve">EDWARD ALBERTO MORENO GIL </t>
  </si>
  <si>
    <t>ZULEIMA  GONZALEZ PARADA - Se traslada a Torre B apto 1115</t>
  </si>
  <si>
    <t>tipografiacentraljamundi25@gmail.com</t>
  </si>
  <si>
    <t xml:space="preserve">FREIDER MONTAÑO RENDON </t>
  </si>
  <si>
    <t xml:space="preserve">DIANA SOFIA RENGIFO DOMINGUEZ </t>
  </si>
  <si>
    <t>dianasofiadominguez@gmail.com</t>
  </si>
  <si>
    <t xml:space="preserve">HELLEN LILIANA TELLEZ VARON </t>
  </si>
  <si>
    <t>ANTICIPOS CUOTAS</t>
  </si>
  <si>
    <t>SAMAN - SALDO CREDITO CONSTRUCTOR</t>
  </si>
  <si>
    <t>BANCOLOMBIA TORRE A</t>
  </si>
  <si>
    <t>BANCOLOMBIA TORRE B</t>
  </si>
  <si>
    <t>BANCOLOMBIA TORRE CyD</t>
  </si>
  <si>
    <t>BANCOLOMBIA INTERESES CREDITO CONSTRUCTOR</t>
  </si>
  <si>
    <t>BANCOLOMBIA</t>
  </si>
  <si>
    <t>CREDITO CONSTRUCTOR</t>
  </si>
  <si>
    <t xml:space="preserve">OTROS PASIVOS FINANCIEROS </t>
  </si>
  <si>
    <t>Total Pasivo Corriente</t>
  </si>
  <si>
    <t>Total Pasivo No Corriente</t>
  </si>
  <si>
    <t>Total Pasivo</t>
  </si>
  <si>
    <t>Jorge Eduardo Lugo</t>
  </si>
  <si>
    <t>Johan Manuel Martinez</t>
  </si>
  <si>
    <t>Representante Legal</t>
  </si>
  <si>
    <t>Revisor Fiscal</t>
  </si>
  <si>
    <t>Contador Publico</t>
  </si>
  <si>
    <t>C.C 79.556.921</t>
  </si>
  <si>
    <t>C.C 1.121.828.842</t>
  </si>
  <si>
    <t>TP 271571 - T</t>
  </si>
  <si>
    <t>Clase</t>
  </si>
  <si>
    <t>Fecha de Inicio de la Obligación</t>
  </si>
  <si>
    <t>INVERSIONES SAVART</t>
  </si>
  <si>
    <t>YARDA CONSTRUCCIONES</t>
  </si>
  <si>
    <t>Accionista/Vinculado</t>
  </si>
  <si>
    <t>Total MORA SANDOVAL ANA LUCIA</t>
  </si>
  <si>
    <t>Total BOLAÑOS ALVEAR ALBA LILIA</t>
  </si>
  <si>
    <t>Total DIAZ RAMIREZ JOSE ARMANDO</t>
  </si>
  <si>
    <t>Total VARGAS MUÑOZ JORGE ENRIQUE</t>
  </si>
  <si>
    <t>Total DUSSAN CALDERON CARLOS ALBERTO</t>
  </si>
  <si>
    <t>Total PACHON CAMARGO CESAR ALEJANDRO</t>
  </si>
  <si>
    <t>Total CERQUERA TAPIERO CESAR</t>
  </si>
  <si>
    <t>Total TAO CALDON DIOMEDES</t>
  </si>
  <si>
    <t>Total RUBIO DIAZ LUIS ENRIQUE</t>
  </si>
  <si>
    <t>Total DIAZ SALAZAR JUAN JOSE</t>
  </si>
  <si>
    <t>Total MUÑOZ MUÑOZ CLAUDIA JULIETH</t>
  </si>
  <si>
    <t>Total ALVAREZ VALDERRAMA ELEONORA</t>
  </si>
  <si>
    <t>Total ROMAN MORALES PABLO ANDRES</t>
  </si>
  <si>
    <t>Total HERNANDEZ LOPEZ NATIVIDAD</t>
  </si>
  <si>
    <t>Total RUBIO GUTIERREZ LISA ALEJANDRA</t>
  </si>
  <si>
    <t>Total ARAMBULA YAÑEZ ERIKA TRINIDAD</t>
  </si>
  <si>
    <t>Total GARCIA MEDINA JORGE ENRIQUE</t>
  </si>
  <si>
    <t>Total CARDENAS SACHICA ANDERSON JAIME</t>
  </si>
  <si>
    <t>Total ROZO PINEDA STOVE GIOVANNY</t>
  </si>
  <si>
    <t>Total SUAREZ SUAREZ PEDRO ADRIANO</t>
  </si>
  <si>
    <t>Total ORTIZ RODRIGUEZ CARLOS ANTONIO</t>
  </si>
  <si>
    <t>Total VARGAS MUÑOZ RAMON ALFONSO</t>
  </si>
  <si>
    <t>Total RIASCOS ARAUJO LUIS FERNANDO</t>
  </si>
  <si>
    <t>Total GIRALDO RODRIGUEZ JOSE JACOB</t>
  </si>
  <si>
    <t>Total CASTRO COBO DIANA MARIA</t>
  </si>
  <si>
    <t>Total GARCIA JIMENEZ MARIA ALEJANDRA</t>
  </si>
  <si>
    <t>Total CALVO DIAZ CRISTINA ELIZABETH</t>
  </si>
  <si>
    <t>Total CAJA DE COMPENSACION FAMILIAR COMFANDI</t>
  </si>
  <si>
    <t>Total TECHOS S.A.S</t>
  </si>
  <si>
    <t>Total DIACO S.A</t>
  </si>
  <si>
    <t>Total COMPAÑIA NACIONAL DE ESTRUCTURAS Y ACEROS S.A CONALDESA</t>
  </si>
  <si>
    <t>Total SERVICIOS TEMPORALES ASOCIADOS Y CIA SAS</t>
  </si>
  <si>
    <t>Total CORTES ZAMORA Y CIA S.A.S</t>
  </si>
  <si>
    <t>Total PROYECTAMOS INGENIERIA Y ARQUITECTURA INTEGRAL S.A.S</t>
  </si>
  <si>
    <t>Total BANCO DAVIVIENDA</t>
  </si>
  <si>
    <t>Total BANCO DE OCCIDENTE LEASING</t>
  </si>
  <si>
    <t>Total INVERSIONES RUBAL S.A.S</t>
  </si>
  <si>
    <t>Total MEDITERRANEAN  MARBLE COMPANY S.A.S</t>
  </si>
  <si>
    <t>Total ALMARCHIVOS SA</t>
  </si>
  <si>
    <t>Total FERRETERIA DIMAFER &amp; HERMACO SAS</t>
  </si>
  <si>
    <t>Total VISUALSOFT COLOMBIA SAS</t>
  </si>
  <si>
    <t>Total GOMEZ PINZON ABOGADOS SAS</t>
  </si>
  <si>
    <t>Total ACERO MATALLANA EDGAR GUSTAVO</t>
  </si>
  <si>
    <t>Total CASTRO MALDONADO ALVARO OSWALDO</t>
  </si>
  <si>
    <t>Total CONSULTORIAS EN RIESGO CORPORATIVO SAS</t>
  </si>
  <si>
    <t>Total AVILA SUAREZ TITO SIMON</t>
  </si>
  <si>
    <t>Total ARTURO ACEVEDO S.A.S</t>
  </si>
  <si>
    <t>Total SEGUROS GENERALES SURAMERICANA S.A</t>
  </si>
  <si>
    <t>Total SANCHEZ ARIZA JOHN ALEXANDER</t>
  </si>
  <si>
    <t>Total VIGILANCIA SANTAFEREÑA Y CIA LTDA</t>
  </si>
  <si>
    <t>Total ITAU ASSET MANAGEMENT COLOMBIA SA</t>
  </si>
  <si>
    <t>Total G4S TECHNOLOGY COLOMBIA S.A</t>
  </si>
  <si>
    <t>Total EDIFICIO CENTRO 93</t>
  </si>
  <si>
    <t>Total CAMACOL CUNDINAMARCA</t>
  </si>
  <si>
    <t>Total GLASSVE S.AS.</t>
  </si>
  <si>
    <t>Total PEDRO A ZAMBRANO CONSTRUCTOR SAS</t>
  </si>
  <si>
    <t>Total OZALID SA</t>
  </si>
  <si>
    <t>Total CONJUNTO RESIDENCIAL SAMAN DEL LAGO ETAPA 1</t>
  </si>
  <si>
    <t>Total G &amp; G ASOCIADOS INGENIEROS CIVILES S A S</t>
  </si>
  <si>
    <t>Total FIRA INGENIERIA S.A.S</t>
  </si>
  <si>
    <t>Total CONSTRUCCIONES MOTAVITA SAS</t>
  </si>
  <si>
    <t>Total CONTRATISTAS INTEGRADOS EN CONSTRUCCION SAS - KOINKO SAS</t>
  </si>
  <si>
    <t>Total CONSULTORES INTEGRALES DE COLOMBIA SAS</t>
  </si>
  <si>
    <t>Total GRUPCON S.A.S</t>
  </si>
  <si>
    <t>Total DIEZ RUSCHER JUAN MANUEL</t>
  </si>
  <si>
    <t>Total MONTAÑEZ JOSE RAMIRO</t>
  </si>
  <si>
    <t>Total SINISTERRA ALVAREZ MARIA SOL LUCIA</t>
  </si>
  <si>
    <t>Total FIDUCIARIA BANCOLOMBIA</t>
  </si>
  <si>
    <t>Total UNIDAD DE SALUD OCUPACIONAL S.A.S</t>
  </si>
  <si>
    <t>Total INGENIERIA Y PROYECTOS DE INFRAESTRUCTURA I P I S.A.S</t>
  </si>
  <si>
    <t>Total ALIANZA FIDUCIARIA S. A. -</t>
  </si>
  <si>
    <t>Total INDUMA</t>
  </si>
  <si>
    <t>SAMAN - PROMITENTE COMPRADOR</t>
  </si>
  <si>
    <t>SAMAN - PROMITENTE COMPRADOR (DESISTIMIENTO)</t>
  </si>
  <si>
    <t xml:space="preserve">SAMAN - PROMITENTE COMPRADOR </t>
  </si>
  <si>
    <t>ale96valencia@gmail.com</t>
  </si>
  <si>
    <t>mayerlyco@gmail.com</t>
  </si>
  <si>
    <t>andresfelipe87@gmail.com</t>
  </si>
  <si>
    <t>silviodelacruzbarona@gmail.com</t>
  </si>
  <si>
    <t>dianagomezr2017@gmail.com</t>
  </si>
  <si>
    <t>ingmrgho@gmail.com</t>
  </si>
  <si>
    <t>andresdominguez@comfandi.com.co , haroldstevengarzon@gmail.com</t>
  </si>
  <si>
    <t>haroldstevengarzon@gmail.com</t>
  </si>
  <si>
    <t>andreszapataq@gmail.com</t>
  </si>
  <si>
    <t>Sanción - Resolución No. 2919 del 11 de diciembre de 2023</t>
  </si>
  <si>
    <t>Proceso Declarativo Rad. 2022-00455-00, Juzgado 40 Civil del Circuito de Bogotá</t>
  </si>
  <si>
    <t>Bogotá</t>
  </si>
  <si>
    <t>litigios@bbgscolombia.com</t>
  </si>
  <si>
    <t xml:space="preserve">ventanillacorrespondencia@habitatbogota.gov.co </t>
  </si>
  <si>
    <t>Acción de Protección al Consumidor - Rad.  2024 - 180567 - Superintendencia de Industria y Comercio</t>
  </si>
  <si>
    <t>marilyn.dg29@gmail.com</t>
  </si>
  <si>
    <t>Acción de Protección al Consumidor - Rad.  2023-556187 - Superintendencia de Industria y Comercio</t>
  </si>
  <si>
    <t>Acción de Protección al Consumidor - Rad.  2023-555022 - Superintendencia de Industria y Comercio</t>
  </si>
  <si>
    <t>Acción de Protección al Consumidor - Rad.  2023-547932 - Superintendencia de Industria y Comercio</t>
  </si>
  <si>
    <t>Acción de Protección al Consumidor - Rad. 2023-555728 - Superintendencia de Industria y Comercio</t>
  </si>
  <si>
    <t>Acción de Protección al Consumidor - Rad. 2023-557361 - Superintendencia de Industria y Comercio</t>
  </si>
  <si>
    <t>Acción de Protección al Consumidor - Rad. 2024-29968 - Superintendencia de Industria y Comercio</t>
  </si>
  <si>
    <t>Acción de Protección al Consumidor - Rad. 2024-20858 - Superintendencia de Industria y Comercio</t>
  </si>
  <si>
    <t>Acción de Protección al Consumidor - Rad. 2024-43622 - Superintendencia de Industria y Comercio</t>
  </si>
  <si>
    <t>Acción de Protección al Consumidor - Rad. 2024-34992 - Superintendencia de Industria y Comercio</t>
  </si>
  <si>
    <t>Acción de Protección al Consumidor - Rad. 2024-68844 - Superintendencia de Industria y Comercio</t>
  </si>
  <si>
    <t>Acción de Protección al Consumidor - Rad. 2024-84013 - Superintendencia de Industria y Comercio</t>
  </si>
  <si>
    <t>Acción de Protección al Consumidor - Rad. 2024-85908 - Superintendencia de Industria y Comercio</t>
  </si>
  <si>
    <t>Acción de Protección al Consumidor - Rad. 2024-87320 - Superintendencia de Industria y Comercio</t>
  </si>
  <si>
    <t>Total GRUPO INDUVEC SAS</t>
  </si>
  <si>
    <t xml:space="preserve"> </t>
  </si>
  <si>
    <t>TOTAL GENERAL</t>
  </si>
  <si>
    <t>PRIMERA CLASE - LABORALES</t>
  </si>
  <si>
    <t>TOTAL PRIMERA CLASE LABORALES</t>
  </si>
  <si>
    <t>PRIMERA CLASE FISCALES</t>
  </si>
  <si>
    <t>TOTAL PRIMERA CLASE FISCAL</t>
  </si>
  <si>
    <t>PRIMERA CLASE PARA-FISCALES</t>
  </si>
  <si>
    <t>TOTAL PRIMERA CLASE PARA-FISCALES</t>
  </si>
  <si>
    <t>SEGUNDA CLASE</t>
  </si>
  <si>
    <t>TOTAL SEGUNDA CLASE</t>
  </si>
  <si>
    <t>CUARTA CLASE - PROVEEDORES</t>
  </si>
  <si>
    <t>TOTAL CUARTA CLASE - PROVEEDORES</t>
  </si>
  <si>
    <t>QUINTA CLASE - QUIROGRAFARIOS</t>
  </si>
  <si>
    <t xml:space="preserve">TOTAL PRIMERA CLASE </t>
  </si>
  <si>
    <t>Derechos de Voto</t>
  </si>
  <si>
    <t>RENDIMIENTOS FINANCIEROS - PRÉSTAMO</t>
  </si>
  <si>
    <t>Juzgado 25 Laboral del Circuito de Bogotá, Rad. 2024-00121-00</t>
  </si>
  <si>
    <t>CALLE 93A 14 17 / klaudiamunozmunoz@gmail.com</t>
  </si>
  <si>
    <t>APODERADO/REPRESENTANTE</t>
  </si>
  <si>
    <t>GARZON NIÑO DIANA KARINA Y PRIETO GUEVARA CLAUDIA</t>
  </si>
  <si>
    <t>CRA 15 93B 98 /notificacionesjudiciales@davivienda.com/ceprietog@davivienda.com/dkgarzon@davivienda.com</t>
  </si>
  <si>
    <t>carrera 8 # 6C-38/npatinol@dian.gov.co</t>
  </si>
  <si>
    <t xml:space="preserve">PATIÑO LADINO NIDIA LUCY </t>
  </si>
  <si>
    <t>VENTAS 2023/6</t>
  </si>
  <si>
    <t>RIQUEZA 2023</t>
  </si>
  <si>
    <t>PATRIMONIO 2019</t>
  </si>
  <si>
    <t>PATRIMONIO 2020</t>
  </si>
  <si>
    <t>MAYORES VALORES LIQUIDADOS POR CORRECCION VOLUNTARIA O POR PROCESO DE FISCALIZACION</t>
  </si>
  <si>
    <t>MAYORES VALORES POR PROCESO DE FISCALIZACION DE LA SUBDIRECCION DE CONTROL DE CAMBIOS</t>
  </si>
  <si>
    <t xml:space="preserve">OBLIGACIOJN CAUSADA O EXIGINLE QUE NO SE HAYA DECLARADO O PAGADO CON ANTERIORIDAD A LA APERTURA Y QUE POSTERIORMENTE LA DIAN ESTABLEZCA COMO A CARGO DE LA CONCURSADA </t>
  </si>
  <si>
    <t>OBLIGACION CAUSADA O EXIGIBLE ANTES DE LA PERTURA PERO CUYA DECLARACION SE PRESENTE CON POSTERIORIDAD A LA APERTURA.</t>
  </si>
  <si>
    <t>mvescobar7@gmail.com</t>
  </si>
  <si>
    <t>ROMERO ROMERO SILVIA GISELA</t>
  </si>
  <si>
    <t>fmotavita@hotmail.com/silvia.romero@sionabogados.com</t>
  </si>
  <si>
    <t>angycamayo@gmail.com/cyc.lexjuris@gmail.com</t>
  </si>
  <si>
    <t>CIFUENTES TORRES JORGE ENRRIQUE</t>
  </si>
  <si>
    <t>carrera 30 # 25-90/</t>
  </si>
  <si>
    <t>Calle 141 # 7-71-T2 -apto 1301/ccerquera13@gmail.com</t>
  </si>
  <si>
    <t>BOTTIA MARTINEZ LUIS FELIPE</t>
  </si>
  <si>
    <t>paticordobar@gmail.com/felipebottia@hotmail.com</t>
  </si>
  <si>
    <t>RAMIREZ ARIAS MELISSA</t>
  </si>
  <si>
    <t>TB FI 1619</t>
  </si>
  <si>
    <t>TB FI 1621</t>
  </si>
  <si>
    <t>TB FI 1623</t>
  </si>
  <si>
    <t>TB FI 1626</t>
  </si>
  <si>
    <t>TB FI 1632</t>
  </si>
  <si>
    <t>TB FI 1633</t>
  </si>
  <si>
    <t>TB FI 1634</t>
  </si>
  <si>
    <t>TB FI 1363</t>
  </si>
  <si>
    <t>CRA 8 20 56/notificaciones.judiciales@etb.com.co y/o olga.angaritaa@etb.com.co</t>
  </si>
  <si>
    <t>ANGARITA AMADO OLGA YANET</t>
  </si>
  <si>
    <t>gygasociadosic@yaho.es</t>
  </si>
  <si>
    <t>SERVICIOS COMO ADMINISTRADOR PROVISIONAL SAMAN DEL LAGO OCTUBRE 2023</t>
  </si>
  <si>
    <t>SERVICIOS COMO ADMINISTRADOR PROVISIONAL SAMAN DEL LAGO NOVIEMBRE 2023</t>
  </si>
  <si>
    <t>SERVICIOS COMO ADMINISTRADOR PROVISIONAL SAMAN DEL LAGO DICIEMBRE 2023</t>
  </si>
  <si>
    <t>SERVICIOS COMO ADMINISTRADOR PROVISIONAL SAMAN DEL LAGO ENERO 2024</t>
  </si>
  <si>
    <t>SERVICIOS COMO ADMINISTRADOR PROVISIONAL SAMAN DEL LAGO FEBRERO 2024.</t>
  </si>
  <si>
    <t>Carrera 7C # 153B-05/psuarez40@hotmail.com</t>
  </si>
  <si>
    <t>carrera 85A # 48A-28 - Cali/danielachk12@gmail.com</t>
  </si>
  <si>
    <t>martj23@gmail.com/mariajoseaa@outlook.es</t>
  </si>
  <si>
    <t>velandiaj195@gmail.com/midulmacp@gmail.com</t>
  </si>
  <si>
    <t>CAICEDO PARRA MIDULMA</t>
  </si>
  <si>
    <t>ARANGUREN ACOSTA MARIA JOSE</t>
  </si>
  <si>
    <t>Calle 24B # 72A-47/avelinoayc@hotmail.com</t>
  </si>
  <si>
    <t>diomedes2502.tao@gmail.com/midulmacp@gmail.com</t>
  </si>
  <si>
    <t>VACACIONES</t>
  </si>
  <si>
    <t>LO QUE SE PRUEBE EXTRA Y ULTRA PETITA</t>
  </si>
  <si>
    <t>COSTAS Y AGENCIAS DE DERECHO EN ESTE PROCESO.</t>
  </si>
  <si>
    <t>MITSUBISHI ELECTRIC DE COLOMBIA LTDA</t>
  </si>
  <si>
    <t>laura.sierra@melcol.com.co</t>
  </si>
  <si>
    <t>860025639-4</t>
  </si>
  <si>
    <t>FACTURA DE VENTA E 13025592</t>
  </si>
  <si>
    <t>FACTURA DE VENTA E13029264</t>
  </si>
  <si>
    <t>FEV E13034952</t>
  </si>
  <si>
    <t>REAJUSTE INSTALACION</t>
  </si>
  <si>
    <t>FEV E 13031037</t>
  </si>
  <si>
    <t>FEV E 29265</t>
  </si>
  <si>
    <t>SALDO CONTRATO MEC 2021022 MX-BDESCONTANDO ANTICIPOS</t>
  </si>
  <si>
    <t>FEV E13032310</t>
  </si>
  <si>
    <t>SALARIOS DEJADOS DE PAGAR DESDE EL 09/2022 HASTA 14/06/2023</t>
  </si>
  <si>
    <t>INTERESES SALARIOS ADEUDADOS 2024</t>
  </si>
  <si>
    <t>CESANTIAS E INTERESES 2023</t>
  </si>
  <si>
    <t>PRIMA 2023</t>
  </si>
  <si>
    <t>CESANTIAS E INTERESES 2022</t>
  </si>
  <si>
    <t>CESANTIAS E INTERESES 2022 (2024)</t>
  </si>
  <si>
    <t>INTERESES DE VACACIONES 2024</t>
  </si>
  <si>
    <t>INTERESE PRIMA 2024</t>
  </si>
  <si>
    <t>INDEMNIZACION + INTERESES (2024)</t>
  </si>
  <si>
    <t>CESANTIAS E INTERESES 2023 (2024)</t>
  </si>
  <si>
    <t>SANCIONES, MULTAS E INTERESE POR NO PAGO DE SALARIOS, CESANTIAS, INTERESE DE LA S CESANTIAS, PRESTACIONES SOCIALES E INDEMNIZACION</t>
  </si>
  <si>
    <t>SANCION POR RENUNCIA POPR JUSTA CAUSA</t>
  </si>
  <si>
    <t>COTIZACIONES EN MATERIA DE PENSION DESDE ENERO DEL 2022 HASTA LA FECHA</t>
  </si>
  <si>
    <t>reyes.leandro@gmail.com/midulmacp@gmail.com</t>
  </si>
  <si>
    <t>hackjunior@hotmail.com</t>
  </si>
  <si>
    <t>AUXILIO DE CESANTIAS</t>
  </si>
  <si>
    <t>INTERESES SOBRE CESANTIAS</t>
  </si>
  <si>
    <t>PRIMA DE SERVICIOS</t>
  </si>
  <si>
    <t>INDEMNIZACION</t>
  </si>
  <si>
    <t>gygasociadosic@gmail.com/PROYECTOS1@GYGASOCIADOSYC.COM</t>
  </si>
  <si>
    <t>amparo.arroyave@conaldesa.com.co/Fernando Reina (Representante legal): gerencia@conaldesa.com.co
Santiago Reina (Representante legal suplente): gerenciafinanciera@conaldesa.com.co
Jose Dario Gomez (Contador). contador@conaldesa.com.co</t>
  </si>
  <si>
    <t>ddmarcela@hotmail.com/oscarpin84@hotmail.com/oscarpineda508@gmail.com
 Carrera 9# 9-16. segundo piso centro de Cali</t>
  </si>
  <si>
    <t>plrueda30@gmail.com</t>
  </si>
  <si>
    <t>mariajulianabedoya@gmail.com</t>
  </si>
  <si>
    <t>CL 93A 14 17/grupoarescali@gmail.com</t>
  </si>
  <si>
    <t>carlosalbertodussan@gmail.com/carlosalbertodussan@hotmail.com</t>
  </si>
  <si>
    <t>juanpablosanchez025@gmail.com</t>
  </si>
  <si>
    <t>astridc30@hotmail.com/astridmoreno221@gmail.com</t>
  </si>
  <si>
    <t>mejiagiraldosandra@gmail.com</t>
  </si>
  <si>
    <t>rmontenegro@rlpartners.co</t>
  </si>
  <si>
    <t>oscaralejo2@hotmail.com</t>
  </si>
  <si>
    <t>pinedacapurro@hotmail.es</t>
  </si>
  <si>
    <t>PINEDA CAPURRO CARLOS EDUARDO</t>
  </si>
  <si>
    <t>alvarriaga@gmail.com</t>
  </si>
  <si>
    <t>leidymosquera@gmail.com</t>
  </si>
  <si>
    <t>loligaqui@gmail.com o loligaqui@hotmail.com</t>
  </si>
  <si>
    <t>ODILATRUJILLO63@GMAIL.COM</t>
  </si>
  <si>
    <t>patriciaricorojas@yahoo.com</t>
  </si>
  <si>
    <t>kcunena@gmail.com</t>
  </si>
  <si>
    <t>diego1025@yahoo.es/diegoescobargomez@gmail.com</t>
  </si>
  <si>
    <t>yerviert1983@hotmail.com</t>
  </si>
  <si>
    <t>jhone308@gmail.com</t>
  </si>
  <si>
    <t>vickygallon.15@gmail.com</t>
  </si>
  <si>
    <t>adrianasilvamorales8@gmail.com</t>
  </si>
  <si>
    <t>arteurbanoventas@gmail.com</t>
  </si>
  <si>
    <t>BANCO DE OCCIDENTE LEASING 180052499</t>
  </si>
  <si>
    <t>BANCO DE OCCIDENTE TARJETA DE CREDITO 4913309369129104</t>
  </si>
  <si>
    <t>ROJAS BARRAGAN PAOLA ANDREA</t>
  </si>
  <si>
    <t>AVATAR - CORTE DIVISIONES - FE3253</t>
  </si>
  <si>
    <t>AVATAR - CORTE DIVISIONES - 3321</t>
  </si>
  <si>
    <t>Capital reconocido por Promotor</t>
  </si>
  <si>
    <t>BONO LABORAL POR VALOR DE $155,395,459 POR EL PERIODO EN EL QUE ESTUVO VINCULADO A LA COMPAÑÍA.</t>
  </si>
  <si>
    <t>MULTA 2919 DEL 11/12/2023</t>
  </si>
  <si>
    <t>REINA CHAMORRO LUIS EDUARDO</t>
  </si>
  <si>
    <t>SUBROGACION PAGO IMPUESTO PREDIAL SAMAN DEL LAGO 2024</t>
  </si>
  <si>
    <t>Total MITSUBISHI ELECTRIC DE COLOMBIA LTDA</t>
  </si>
  <si>
    <t xml:space="preserve">SAMAN - VEEDOR FIDUCIARIA - FE 306 </t>
  </si>
  <si>
    <t>SAMAN - VEEDOR FIDUCIARIA - FE 311</t>
  </si>
  <si>
    <t>FACTURA 302884122</t>
  </si>
  <si>
    <t>FACTURA 215926727</t>
  </si>
  <si>
    <t>FACTURA 322521577</t>
  </si>
  <si>
    <t>FACTURA 321686520</t>
  </si>
  <si>
    <t>CERQUERA TAPIERO CESAR / LITIGIOSO PRIMERA CLASE</t>
  </si>
  <si>
    <t>ORTIZ RODRIGUEZ CARLOS ANTONIO / LITIGIOSO PRIMERA CLASE</t>
  </si>
  <si>
    <t>ACCION DE PROTECCION DE CONSUMIDOR ANTE EL JUEZ CIVIL DEL CIRCUITO DE CALI</t>
  </si>
  <si>
    <t>ESCOBAR RODRIGUEZ MARIA VICTORIA / LITIGIOSO SEGUNDA CLASE</t>
  </si>
  <si>
    <t>DIRECCION DE IMPUESTOS Y ADUANAS NACIONALES / CONDICIONAL PRIMERA CLASE</t>
  </si>
  <si>
    <t xml:space="preserve"> RED DE GAS Y RED CONTRA INCENDIOS (INDIRECTOS)</t>
  </si>
  <si>
    <t>SERVICIOS COMO ADMINISTRADOR PROVISIONAL SAMAN DEL LAGO AGOSTO 2023</t>
  </si>
  <si>
    <t>SERVICIOS COMO ADMINISTRADOR PROVISIONAL SAMAN DEL LAGO SEPTIEMBRE  2023</t>
  </si>
  <si>
    <t>INDEMNIZACION LABORAL</t>
  </si>
  <si>
    <t>BIEN DADO EN GARANTIA (NINGUN ACREEDOR)</t>
  </si>
  <si>
    <t>ITAU CORPBANCA COLOMBIA S.A. / CONDICIONAL SEGUNDA CLASE</t>
  </si>
  <si>
    <t>EL PROMOTOR ESTA EVALUANDO LO RELACIONADO CON UNA ACCION REVOCATORIA CONCURSAL Y ES POSIBLE QUE ESTE CREDITO MEREZCA PRONUNCIAMIENTO EN ESTE PROYECTO. LA CONDICION ES LA RESULTA DEL PROCESO Y LA DECISION DEL JUEZ DE INSOLVENCIA</t>
  </si>
  <si>
    <t>GARCIA MEDINA JORGE ENRIQUE / CONDICIONAL PRIMERA CLASE</t>
  </si>
  <si>
    <t>INDEMNIZACION LABORAL / ARTICULO 65 CODIGO SUSTANTIVO DEL TRABAJO</t>
  </si>
  <si>
    <t>FACTURA 76697</t>
  </si>
  <si>
    <t>FACTURA 79421</t>
  </si>
  <si>
    <t>FACTURA 76699</t>
  </si>
  <si>
    <t>FACTURA 77168</t>
  </si>
  <si>
    <t>CERQUERA TAPIERO CESAR / CONDICIONAL PRIMERA CLASE</t>
  </si>
  <si>
    <t>Sanción por no pago de liquidación laboral</t>
  </si>
  <si>
    <t>FACTURA 4942</t>
  </si>
  <si>
    <t>FACTURA 5136</t>
  </si>
  <si>
    <t>FACTURA 5132</t>
  </si>
  <si>
    <t>BOLAÑOS ALVEAR ALBA LILIA / CONDICIONAL PRIMERA CLASE</t>
  </si>
  <si>
    <t>AQUAVIVA GESTION E INGENIERIA S.A.S. / BIC AQUAVIVA S.A.S.</t>
  </si>
  <si>
    <t>FACTURA Q322</t>
  </si>
  <si>
    <t>FACTURA Q365</t>
  </si>
  <si>
    <t>FACTURA Q385</t>
  </si>
  <si>
    <t>INST. HIDROSANIT TB -  FI1360</t>
  </si>
  <si>
    <t>INST. HIDROSANIT TB -  FI1372</t>
  </si>
  <si>
    <t>CANONES DE ARRENDAMIENTO OFICINA 605</t>
  </si>
  <si>
    <t>CANONES DE ARRENDAMIENTO OFICINA 706</t>
  </si>
  <si>
    <t>NOMINA - SALARIO MARZO Y ABRIL DE 2023</t>
  </si>
  <si>
    <t>NOMINA - COMISIONES LABORALES</t>
  </si>
  <si>
    <t>NOMINA - INDEMNIZACION LABORAL</t>
  </si>
  <si>
    <t>TOTAL</t>
  </si>
  <si>
    <t>FACTURAS MANDAMIENTO DE PAGO</t>
  </si>
  <si>
    <t>VENTAS AÑO 2024 CUATRIMESTRE 1</t>
  </si>
  <si>
    <t>VENTAS AÑO 2024 CUATRIMESTRE 2</t>
  </si>
  <si>
    <t>LIQUIDACION CONTRATO DE TRABAJO</t>
  </si>
  <si>
    <t>INDUMA S.A.S.</t>
  </si>
  <si>
    <t>CREDITOS DE SEGUNDA CLASE</t>
  </si>
  <si>
    <t>CREDITOS DE PRIMERA CLASE</t>
  </si>
  <si>
    <t>CREDITOS DE CUARTA CLASE</t>
  </si>
  <si>
    <t>CREDITOS DE QUINTA CLASE</t>
  </si>
  <si>
    <t xml:space="preserve">QUINTA CLASE </t>
  </si>
  <si>
    <t>Total AQUAVIVA GESTION E INGENIERIA S.A.S. / BIC AQUAVIVA S.A.S.</t>
  </si>
  <si>
    <t>GRAN TOTAL BANCOLOMBIA</t>
  </si>
  <si>
    <t>REVELACION DE CRÉDITOS CONTINGENTES</t>
  </si>
  <si>
    <t>Año 2021</t>
  </si>
  <si>
    <t>Año 2022</t>
  </si>
  <si>
    <t>Año 2023</t>
  </si>
  <si>
    <t>Año 2024</t>
  </si>
  <si>
    <t>CUANTIA POR DETERMINAR</t>
  </si>
  <si>
    <t>Capital actualizado con IPC</t>
  </si>
  <si>
    <t>A (Año)</t>
  </si>
  <si>
    <t>C (Factor a 2024)</t>
  </si>
  <si>
    <t>B (Inflación anual, sin %)</t>
  </si>
  <si>
    <t>ACREEDORES LABORALES</t>
  </si>
  <si>
    <t>ACREEDORES INTERNOS</t>
  </si>
  <si>
    <t>DEMAS ACREEDORES</t>
  </si>
  <si>
    <t xml:space="preserve">Capital en UVR´s </t>
  </si>
  <si>
    <t>OBLIGACION 1260087399</t>
  </si>
  <si>
    <t>OBLIGACION INDIRECTA COMO DEUDOR SOLIDARIO 90000150078</t>
  </si>
  <si>
    <t>OBLIGACION INDIRECTA COMO DEUDOR SOLIDARIO 90000154200</t>
  </si>
  <si>
    <t>OBLIGACION INDIRECTA COMO DEUDOR SOLIDARIO 90000158878</t>
  </si>
  <si>
    <t>OBLIGACION INDIRECTA COMO DEUDOR SOLIDARIO 90000161975</t>
  </si>
  <si>
    <t>OBLIGACION INDIRECTA COMO DEUDOR SOLIDARIO 90000168616</t>
  </si>
  <si>
    <t>OBLIGACION INDIRECTA COMO DEUDOR SOLIDARIO 90000187901</t>
  </si>
  <si>
    <t>OBLIGACION INDIRECTA COMO DEUDOR SOLIDARIO 90000180161</t>
  </si>
  <si>
    <t>OBLIGACION INDIRECTA COMO DEUDOR SOLIDARIO 90000171069</t>
  </si>
  <si>
    <t>OBLIGACION INDIRECTA COMO DEUDOR SOLIDARIO 90000187905</t>
  </si>
  <si>
    <t>OBLIGACION INDIRECTA COMO DEUDOR SOLIDARIO 90000180346</t>
  </si>
  <si>
    <t>OBLIGACION INDIRECTA COMO DEUDOR SOLIDARIO 90000174294</t>
  </si>
  <si>
    <t>OBLIGACION INDIRECTA COMO DEUDOR SOLIDARIO 90000190392</t>
  </si>
  <si>
    <t>OBLIGACION INDIRECTA COMO DEUDOR SOLIDARIO 90000195257</t>
  </si>
  <si>
    <t>OBLIGACION INDIRECTA COMO DEUDOR SOLIDARIO 90000177155</t>
  </si>
  <si>
    <t>OBLIGACION INDIRECTA COMO DEUDOR SOLIDARIO 90000184842</t>
  </si>
  <si>
    <t>OBLIGACION INDIRECTA COMO DEUDOR SOLIDARIO 90000184520</t>
  </si>
  <si>
    <t>OBLIGACION INDIRECTA COMO DEUDOR SOLIDARIO 90000190901</t>
  </si>
  <si>
    <t>OBLIGACION INDIRECTA COMO DEUDOR SOLIDARIO 90000190396</t>
  </si>
  <si>
    <t>OBLIGACION INDIRECTA COMO DEUDOR SOLIDARIO 90000177878</t>
  </si>
  <si>
    <t>OBLIGACION INDIRECTA COMO DEUDOR SOLIDARIO 90000165954</t>
  </si>
  <si>
    <t>OBLIGACION INDIRECTA COMO DEUDOR SOLIDARIO 90000222745</t>
  </si>
  <si>
    <t>OBLIGACION INDIRECTA COMO DEUDOR SOLIDARIO 90000221880</t>
  </si>
  <si>
    <t>OBLIGACION INDIRECTA COMO DEUDOR SOLIDARIO 90000212532</t>
  </si>
  <si>
    <t>OBLIGACION INDIRECTA COMO DEUDOR SOLIDARIO 90000203655</t>
  </si>
  <si>
    <t>OBLIGACION INDIRECTA COMO DEUDOR SOLIDARIO 90000230502</t>
  </si>
  <si>
    <t>OBLIGACION INDIRECTA COMO DEUDOR SOLIDARIO 90000230512</t>
  </si>
  <si>
    <t>OBLIGACION INDIRECTA COMO DEUDOR SOLIDARIO 90000210535</t>
  </si>
  <si>
    <t>OBLIGACION INDIRECTA COMO DEUDOR SOLIDARIO 90000213291</t>
  </si>
  <si>
    <t>OBLIGACION INDIRECTA COMO DEUDOR SOLIDARIO 90000229190</t>
  </si>
  <si>
    <t>OBLIGACION INDIRECTA COMO DEUDOR SOLIDARIO 90000227466</t>
  </si>
  <si>
    <t>OBLIGACION INDIRECTA COMO DEUDOR SOLIDARIO 90000229181</t>
  </si>
  <si>
    <t>OBLIGACION INDIRECTA COMO DEUDOR SOLIDARIO 90000251156</t>
  </si>
  <si>
    <t>OBLIGACION INDIRECTA COMO DEUDOR SOLIDARIO 90000251404</t>
  </si>
  <si>
    <t>Diego Alejandro Uesseler Mora</t>
  </si>
  <si>
    <t xml:space="preserve">OBLIGACION 19126161644 / SOBREGIRO BANCOLOMBIA / </t>
  </si>
  <si>
    <t>INDEMNIZACION LABORAL / ARTICULO 64 - 65 CODIGO SUSTANTIVO DEL TRABAJO; DEDUCCIONES NO PAGADAS, SEGURIDAD SOCIAL Y RETEFUENTE QUE NO DEBAN ESTAR ATENDIDAS PARA LA CONFIRMACION DEL ACUERDO</t>
  </si>
  <si>
    <t>HONORARIOS PRESTACION DE SERVICIOS</t>
  </si>
  <si>
    <t>Total</t>
  </si>
  <si>
    <t>ORTIZ RODRIGUEZ CARLOS ANTONIO (LO RELACIONADO CON EL PROCESO SE REVELA COMO CREDITO LITIGIOSO)</t>
  </si>
  <si>
    <t>BANCOLOMBIA S.A.</t>
  </si>
  <si>
    <t xml:space="preserve">Total DIRECCION DE IMPUESTOS Y ADUANAS NACIONALES </t>
  </si>
  <si>
    <r>
      <t>DECLARATORIA DEL CONTRATO DE TRABAJO A TERMINO INDEFGINIDO DESDE EL 27/09/1993 HASTA EL 14/06/2023.</t>
    </r>
    <r>
      <rPr>
        <sz val="10"/>
        <color rgb="FFFF0000"/>
        <rFont val="Arial"/>
        <family val="2"/>
      </rPr>
      <t xml:space="preserve"> </t>
    </r>
  </si>
  <si>
    <t>Promotora Apotema S.A. en reorganización / Proyecto de calificación y graduación de créditos con ajustes de audiencia de resolución de objeciones</t>
  </si>
  <si>
    <t>SANDOVAL MUÑOZ ALFONSO / LITIGIOSO SEGUNDA CLASE</t>
  </si>
  <si>
    <t>DELGADO BIBIANA / LITIGIOSO SEGUNDA CLASE</t>
  </si>
  <si>
    <t>RAMIREZ GALLEGO CARLOS ANDRES /LITIGIOSO SEGUNDA CLASE</t>
  </si>
  <si>
    <t>PERAFAN CASTILLO DANIEL ANTONIO / LITIGIOSO SEGUNDA CLASE</t>
  </si>
  <si>
    <t>ESCOBAR MENDEZ DANIELA / LITIGIOSO SEGUNDA CLASE</t>
  </si>
  <si>
    <t>JARAMILLO CARDENAS ESTEFANIA / LITIGIOSO SEGUNDA CLASE</t>
  </si>
  <si>
    <t>CUEVAS VALENCIA FELIPE EDUARDO/ LITIGIOSO QUINTA CLASE</t>
  </si>
  <si>
    <t>MELENDEZ GARCIA HERLING JOHANA / LITIGIOSO SEGUNDA CLASE</t>
  </si>
  <si>
    <t>SALAZAR AGUIRRE JUAN CAMILO / LITIGIOSO SEGUNDA CLASE</t>
  </si>
  <si>
    <t>SADOVNIK ROJAS MARIA DEL SOCORRO  / LITIGIOSO SEGUNDA CLASE</t>
  </si>
  <si>
    <t>SEVILLANO CORRALES MARYLIN / LITIGIOSO SEGUNDA CLASE</t>
  </si>
  <si>
    <t>RICO ROJAS PATRICIA / LITIGIOSO SEGUNDA CLASE</t>
  </si>
  <si>
    <t>SECRETARIA DEL HABITAT DE BOGOTA/ CONDICIONAL QUINTA CLASE</t>
  </si>
  <si>
    <t>CALDERON OVIEDO YENSER/ LITIGIOSO SEGUNDA CLASE</t>
  </si>
  <si>
    <t>GARCÍA ORTIZ YORLENIS MARCELA / LITIGIOSO SEGUNDA CLASE</t>
  </si>
  <si>
    <t>ESCOBAR GÓMEZ DIEGO / LITIGIOSO SEGUNDA CLASE</t>
  </si>
  <si>
    <t>PINEDA CAPURRO CARLOS EDUARDO / LITIGIOSO SEGUNDA CLASE</t>
  </si>
  <si>
    <t>VILLALOBOS FERNANDEZ EDWIN ALEXANDER  / LITIGIOSO SEGUNDA CLASE</t>
  </si>
  <si>
    <t>CONDICIONAL PRIMERA CLASE</t>
  </si>
  <si>
    <t>LITIGIOSO SEGUNDA CLASE</t>
  </si>
  <si>
    <t>LITIGIOSO PRIMERA CLASE</t>
  </si>
  <si>
    <t>LITIGIOSO QUINTA CLASE</t>
  </si>
  <si>
    <t>CONDICIONAL SEGUNDA CLASE</t>
  </si>
  <si>
    <t>ND</t>
  </si>
  <si>
    <t xml:space="preserve">GONZALEZ SANDOVAL ADELMO EFREN </t>
  </si>
  <si>
    <t xml:space="preserve">CALVO BETANCOURT ADRIANA </t>
  </si>
  <si>
    <t xml:space="preserve">OCAMPO VALENCIA ALEJANDRA </t>
  </si>
  <si>
    <t xml:space="preserve">SILVA GIRALDO ALEJANDRO </t>
  </si>
  <si>
    <t xml:space="preserve">LOZANO ALEXANDER </t>
  </si>
  <si>
    <t xml:space="preserve">SANDOVAL MUÑOZ ALFONSO DAVID </t>
  </si>
  <si>
    <t xml:space="preserve">CHARRY QUIÑONES ANA MILENA </t>
  </si>
  <si>
    <t>AMAYA CEBALLOS ANDRES (50%) y
YULIANA  ESCOBAR MAZO  (50%)</t>
  </si>
  <si>
    <t xml:space="preserve">CARACAS QUINTERO ANDRES </t>
  </si>
  <si>
    <t xml:space="preserve">LEDEZMA GUZMAN ANDRES FELIPE </t>
  </si>
  <si>
    <t xml:space="preserve">MOSQUERA SEGURA ANDRES FELIPE </t>
  </si>
  <si>
    <t xml:space="preserve">SEGURA VELASCO ANGEL </t>
  </si>
  <si>
    <t>LOPEZ ANGELA</t>
  </si>
  <si>
    <t xml:space="preserve">FAJARDO ARENAS ANGELA MARIA </t>
  </si>
  <si>
    <t xml:space="preserve">GONZALEZ MONTOYA ANGELA MARIA </t>
  </si>
  <si>
    <t xml:space="preserve">MATEUS CARMONA ANGELA YESENIA </t>
  </si>
  <si>
    <t xml:space="preserve">BONILLA CARDENAS ANGELICA  </t>
  </si>
  <si>
    <t xml:space="preserve">JARAMILLO GUTIERREZ ANGELICA MARIA </t>
  </si>
  <si>
    <t xml:space="preserve">RODAS BERRIO ANGIE VANESSA </t>
  </si>
  <si>
    <t xml:space="preserve">VALENCIA BOJORGE ANGIE VIVIANA </t>
  </si>
  <si>
    <t xml:space="preserve">CAMAYO HIDALGO ANGY XIMENA </t>
  </si>
  <si>
    <t xml:space="preserve">TORO FORERO ARABANY </t>
  </si>
  <si>
    <t xml:space="preserve">OCAMPO RUIZ ARNULFO </t>
  </si>
  <si>
    <t xml:space="preserve">MORENO GAVIRIA ASTRID CAROLINA </t>
  </si>
  <si>
    <t xml:space="preserve">CIFUENTES CORTES BEATRIZ STELLA </t>
  </si>
  <si>
    <t xml:space="preserve">CULMA LOPEZ BETTY </t>
  </si>
  <si>
    <t>DELGADO CRUZ BIBIANA CARMENZA</t>
  </si>
  <si>
    <t xml:space="preserve">MUÑOZ MURIEL BLANCA CIELO </t>
  </si>
  <si>
    <t>GRISALES MOLINA BLANCA PATRICIA</t>
  </si>
  <si>
    <t xml:space="preserve">RAMIREZ GALLEGO CAMILO ANDRES </t>
  </si>
  <si>
    <t xml:space="preserve">VERGARA RUIZ CAMILO </t>
  </si>
  <si>
    <t xml:space="preserve">MORALES REICHMANN CARLOS ANDRES </t>
  </si>
  <si>
    <t xml:space="preserve">GARCIA RAMIREZ CARLOS ARTURO </t>
  </si>
  <si>
    <t xml:space="preserve">ARARAT OROZCO CARLOS ENRIQUE </t>
  </si>
  <si>
    <t xml:space="preserve">GIRALDO VELASCO CARLOS HERNANDO </t>
  </si>
  <si>
    <t xml:space="preserve">SILVA MORALES CARMEN ADRIANA </t>
  </si>
  <si>
    <t xml:space="preserve">GONZALEZ ALEGRIAS CARMEN DELIA </t>
  </si>
  <si>
    <t xml:space="preserve">CAVIEDES MOLINA CAROLINA  </t>
  </si>
  <si>
    <t xml:space="preserve">CEBALLOS CHAVARRIAGA CAROLINA  </t>
  </si>
  <si>
    <t xml:space="preserve">MORALES RODRIGUEZ CAROLINA  </t>
  </si>
  <si>
    <t xml:space="preserve">TABARES GOMEZ  CESAR ARLEY </t>
  </si>
  <si>
    <t xml:space="preserve">PEREA ALQUICIRA  CLARISA  </t>
  </si>
  <si>
    <t xml:space="preserve">HERRERA NOREÑA CLAUDIA  PATRICIA </t>
  </si>
  <si>
    <t xml:space="preserve">BAEZ RODRIGUEZ CLAUDIA LILIANA </t>
  </si>
  <si>
    <t xml:space="preserve">GONZALEZ HERNANDEZ CLAUDIA MARCELA </t>
  </si>
  <si>
    <t xml:space="preserve">GONZALEZ HURTADO CLAUDIA MARCELA </t>
  </si>
  <si>
    <t xml:space="preserve">RODRIGUEZ RENDON CONSUELO </t>
  </si>
  <si>
    <t xml:space="preserve">BARRIO MONTOYA CRISMAR ALEJANDRA </t>
  </si>
  <si>
    <t xml:space="preserve">MURILLO BALANTA CRISTHIAN DAVID </t>
  </si>
  <si>
    <t xml:space="preserve">CAICEDO REYES CYNTIA KATHERINE </t>
  </si>
  <si>
    <t xml:space="preserve">GRISALES CASTAÑO DALIN ARTURO </t>
  </si>
  <si>
    <t xml:space="preserve">CUELLAR GARCIA DANELLY  </t>
  </si>
  <si>
    <t xml:space="preserve">PERAFAN CASTILLO DANIEL ANTONIO </t>
  </si>
  <si>
    <t xml:space="preserve">ESCOBAR MENDEZ  DANIELA  </t>
  </si>
  <si>
    <t xml:space="preserve">GUEVARA GONZALEZ  DANIELA  </t>
  </si>
  <si>
    <t xml:space="preserve">REINOSO MARTINEZ DANIELA  </t>
  </si>
  <si>
    <t xml:space="preserve">TRUJILLO CUELLAR DANIELA  </t>
  </si>
  <si>
    <t xml:space="preserve">OROZCO LAZO DANIELA </t>
  </si>
  <si>
    <t xml:space="preserve">SALAZAR BUITRAGO DANILO </t>
  </si>
  <si>
    <t>BURGOS ROSERO DANNA THALIA</t>
  </si>
  <si>
    <t xml:space="preserve">FIGUEROA DUQUE DANNIA  STEFANNY </t>
  </si>
  <si>
    <t xml:space="preserve">SANCHEZ GOMEZ DAVID MAURICIO </t>
  </si>
  <si>
    <t xml:space="preserve">CARDENAS LOPEZ DIANA CAROLINA </t>
  </si>
  <si>
    <t>ERAZO ARROYAVE DIANA CAROLINA</t>
  </si>
  <si>
    <t xml:space="preserve">MUÑOZ CASTAÑO DIANA CAROLINA </t>
  </si>
  <si>
    <t>GUTIERREZ HOYOS DIANA MARCELA</t>
  </si>
  <si>
    <t xml:space="preserve">QUINTERO VICTORIA DIANA MARIA </t>
  </si>
  <si>
    <t xml:space="preserve">PAZOS OROZCO DIANA PATRICIA </t>
  </si>
  <si>
    <t xml:space="preserve">RENGIFO DOMINGUEZ DIANA SOFIA </t>
  </si>
  <si>
    <t xml:space="preserve">GOMEZ RENGIFO DIANA VANESSA </t>
  </si>
  <si>
    <t xml:space="preserve">ESCOBAR GOMEZ DIEGO  </t>
  </si>
  <si>
    <t xml:space="preserve">IZQUIERDO MOSQUERA DIEGO FERNANDO </t>
  </si>
  <si>
    <t>PARDO MANRIQUE DIEGO FERNANDO (50%) y MARIA VIRGINIA MORALES CORRALES (50%)</t>
  </si>
  <si>
    <t xml:space="preserve">RAMIREZ AÑASCO DIEGO FERNANDO </t>
  </si>
  <si>
    <t xml:space="preserve">PAYAN BOLAÑOS DIEGO RAFAEL </t>
  </si>
  <si>
    <t xml:space="preserve">MENESES ARCE EDGAR MARINO </t>
  </si>
  <si>
    <t xml:space="preserve">AVILES MINA EDITH MARCELA </t>
  </si>
  <si>
    <t xml:space="preserve">MORENO GIL EDWARD ALBERTO </t>
  </si>
  <si>
    <t xml:space="preserve">VILLALOBOS FERNANDEZ EDWIN ALEXANDER </t>
  </si>
  <si>
    <t xml:space="preserve">OCAMPO GUAICHAR EFREN </t>
  </si>
  <si>
    <t xml:space="preserve">VERGARA CIFUENTES ELIDE  </t>
  </si>
  <si>
    <t xml:space="preserve">SARRIA GEMBUEL ELIZABETH  </t>
  </si>
  <si>
    <t xml:space="preserve">LANDAZURI QUIÑONES ELIZABETH </t>
  </si>
  <si>
    <t xml:space="preserve">HERRERA MUÑOZ ERICK STIVEN </t>
  </si>
  <si>
    <t xml:space="preserve">JARAMILLO CARDENAS ESTEFANIA </t>
  </si>
  <si>
    <t xml:space="preserve">MONTENEGRO  POPO FABIO JAVIER </t>
  </si>
  <si>
    <t xml:space="preserve">ACOSTA ORTIZ FABIO NELSON </t>
  </si>
  <si>
    <t xml:space="preserve">MARIN GUTIERREZ FABIOLA  </t>
  </si>
  <si>
    <t xml:space="preserve">ECHEVERRY COLLAZOS FERNANDO </t>
  </si>
  <si>
    <t xml:space="preserve">VIDAL  ROSERO FERNANDO JOSE </t>
  </si>
  <si>
    <t xml:space="preserve">AMAYA PERDOMO FLOR ANGELIS </t>
  </si>
  <si>
    <t xml:space="preserve">CARVAJAL VELEZ FRANCIA EDITH </t>
  </si>
  <si>
    <t xml:space="preserve">MARTINEZ  VIDAL FREDY EFRAIN </t>
  </si>
  <si>
    <t xml:space="preserve">MONTAÑO RENDON FREIDER </t>
  </si>
  <si>
    <t xml:space="preserve">TRUJILLO AÑAZCO  GENNER </t>
  </si>
  <si>
    <t xml:space="preserve">SANCHEZ RODRIGUEZ GEOVANNY  </t>
  </si>
  <si>
    <t xml:space="preserve">GOMEZ CORTES GERARDO DE JESUS </t>
  </si>
  <si>
    <t xml:space="preserve">MARTINEZ GUAHUÑA GERARDO </t>
  </si>
  <si>
    <t xml:space="preserve">PEREA MONDRAGON GERMAN  </t>
  </si>
  <si>
    <t xml:space="preserve">CAVIEDES QUINTERO GUIDO  </t>
  </si>
  <si>
    <t xml:space="preserve">GARZON GOMEZ HAROLD STEVEN </t>
  </si>
  <si>
    <t xml:space="preserve">RIVERA CANO HARRIS EMERSON </t>
  </si>
  <si>
    <t>PEREZ MARTINEZ  HEGDY RAFAEL - Se traslada a Torre A apto 706-A</t>
  </si>
  <si>
    <t xml:space="preserve">TELLEZ VARON HELLEN LILIANA </t>
  </si>
  <si>
    <t>MELENDEZ GARCIA HERLING JOHANNA (50%) y MAHOMET  DELGADO ESCOBAR (50%)</t>
  </si>
  <si>
    <t xml:space="preserve">ZAPATA QUIÑONEZ HERNAN ANDRES </t>
  </si>
  <si>
    <t xml:space="preserve">LOPEZ MENDOZA INES YURANY </t>
  </si>
  <si>
    <t xml:space="preserve">HURTADO HERNANDEZ ISABELLA </t>
  </si>
  <si>
    <t xml:space="preserve">GONZALEZ ISIS OCORO </t>
  </si>
  <si>
    <t xml:space="preserve">SADOVNIK ROJAS JACOBO ALFONSO </t>
  </si>
  <si>
    <t xml:space="preserve">FAJARDO CORREA JACQUELINE  </t>
  </si>
  <si>
    <t xml:space="preserve">ORTEGA PINTO JAIDI VANESSA </t>
  </si>
  <si>
    <t>CAGUAZANGO  YASCUAL JAMES ALFONSO(50%) y ORFA NELLY CUEVAS ESCALANTE (50%)</t>
  </si>
  <si>
    <t xml:space="preserve">RIVERA LOPEZ JAVIER DAVID </t>
  </si>
  <si>
    <t xml:space="preserve">CARABALI NARANJO JEISON ANDRES </t>
  </si>
  <si>
    <t>GONZALEZ  JEISON HARVEY</t>
  </si>
  <si>
    <t xml:space="preserve">OTALORA HERRERA JENIFFER </t>
  </si>
  <si>
    <t xml:space="preserve">TANGARIFE RIOS JESSICA </t>
  </si>
  <si>
    <t>LOPEZ RAVAGLI  JESUS ALBERTO</t>
  </si>
  <si>
    <t xml:space="preserve">CHAVEZ VELASQUEZ JESUS ANDRES </t>
  </si>
  <si>
    <t>PATIÑO BUCHELI JESUS HERNANDO</t>
  </si>
  <si>
    <t>JARAMILLO MALDONADO JESUS LEONARDO</t>
  </si>
  <si>
    <t xml:space="preserve">OVIEDO PALACIO JHOAN SEBASTIAN </t>
  </si>
  <si>
    <t>ZAMBRANO PARRA JHON EDWAR  (50%) y
MARIA ARACELLY ARCILA GALVIS (50%)</t>
  </si>
  <si>
    <t xml:space="preserve">ROSAS GUTIERREZ JOHAN FABIAN </t>
  </si>
  <si>
    <t xml:space="preserve">NAVIA RODRIGUEZ JOHN EDWARD </t>
  </si>
  <si>
    <t xml:space="preserve">GRANADOS SALCEDO JOHN ELIECER </t>
  </si>
  <si>
    <t xml:space="preserve">SOTO VASQUEZ JOHN HAROLD </t>
  </si>
  <si>
    <t xml:space="preserve">BETANCOURT RAMIREZ JOHN SCHNEIDER </t>
  </si>
  <si>
    <t xml:space="preserve">VILLA SANCHEZ JOHN WILSON </t>
  </si>
  <si>
    <t xml:space="preserve">ANGULO PRADO JORGE ALBERTO </t>
  </si>
  <si>
    <t xml:space="preserve">ORTIZ GAVIRIA  JORGE ASDRUBAL </t>
  </si>
  <si>
    <t>AREVALO VANEGAS JORGE JONATHAN (50%) y DANIELA  ARIAS BERMUDEZ (50%)</t>
  </si>
  <si>
    <t xml:space="preserve">CORDOBA ARIAS JOSELIN ANDREA </t>
  </si>
  <si>
    <t xml:space="preserve">MUÑOZ AGUILAR JUAN ANGEL </t>
  </si>
  <si>
    <t xml:space="preserve">SALAZAR AGUIRRE JUAN CAMILO </t>
  </si>
  <si>
    <t xml:space="preserve">LONDOÑO  ROJAS JUAN CARLOS </t>
  </si>
  <si>
    <t xml:space="preserve">JIMENEZ RUIZ JUAN DAVID </t>
  </si>
  <si>
    <t xml:space="preserve">ALVARAN  CORTES JUAN DIEGO </t>
  </si>
  <si>
    <t xml:space="preserve">CHAVEZ VALENCIA JUAN PABLO </t>
  </si>
  <si>
    <t xml:space="preserve">COLORADO SUPELANO JULIAN ANDRES </t>
  </si>
  <si>
    <t xml:space="preserve">ROJAS LUGO JULIANA  </t>
  </si>
  <si>
    <t xml:space="preserve">VEGA CUELLAR JULIANA  </t>
  </si>
  <si>
    <t xml:space="preserve">LISCANO  CARDONA  JULIO CESAR </t>
  </si>
  <si>
    <t xml:space="preserve">VILLEGAS RAMOS JULIO CESAR </t>
  </si>
  <si>
    <t xml:space="preserve">ESPONDA CONTRERAS KATHERINE  </t>
  </si>
  <si>
    <t xml:space="preserve">OBANDO HURTADO KELLY JOHANA </t>
  </si>
  <si>
    <t xml:space="preserve">BARRANTES CASTILLO KEVIN SANTIAGO </t>
  </si>
  <si>
    <t xml:space="preserve">CALDERON VALENCIA LADY JHOANNA </t>
  </si>
  <si>
    <t xml:space="preserve">FORY HERNANDEZ LAURA  </t>
  </si>
  <si>
    <t>FLOREZ GALLEGO LAURA ALEJANDRA</t>
  </si>
  <si>
    <t xml:space="preserve">ARCILA GOMEZ LEIDI KATHERINE </t>
  </si>
  <si>
    <t xml:space="preserve">MINA  RENTERIA LEONARDO  </t>
  </si>
  <si>
    <t xml:space="preserve">MONCADA CASTRO LEONARDO </t>
  </si>
  <si>
    <t xml:space="preserve">CADENA MEDINA LEYDA BEATRIZ </t>
  </si>
  <si>
    <t xml:space="preserve">LONDOÑO  MORALES LEYDY VIVIANA </t>
  </si>
  <si>
    <t xml:space="preserve">VIAFARA LICETH MARGARITA </t>
  </si>
  <si>
    <t>PEREZ QUINTERO LINA AURELIA</t>
  </si>
  <si>
    <t xml:space="preserve">MARTINEZ MUÑOZ LINA MARCELA y
MANUEL  FELIPE OSPINA QUIROGA </t>
  </si>
  <si>
    <t xml:space="preserve">ACEVEDO  CAMACHO LINNA TERESA </t>
  </si>
  <si>
    <t xml:space="preserve">BRAVO CHAVEZ LORENA ANDREA </t>
  </si>
  <si>
    <t xml:space="preserve">GALLEGO QUINAYAS LORENA LIZETH </t>
  </si>
  <si>
    <t xml:space="preserve">GIRALDO DIAZ LUDIVIA  </t>
  </si>
  <si>
    <t xml:space="preserve">AYALA GONZALEZ  LUIS ALBERTO </t>
  </si>
  <si>
    <t xml:space="preserve">SALCEDO CASTAÑO LUIS ALFONSO </t>
  </si>
  <si>
    <t>DAZA ERAZO LUIS DANIEL  (50%) y
ISABELLA OCHOA RODRIGUEZ (50%)</t>
  </si>
  <si>
    <t xml:space="preserve">REINA CHAMORRO LUIS EDUARDO </t>
  </si>
  <si>
    <t xml:space="preserve">SILVA FLOREZ LUIS FELIPE </t>
  </si>
  <si>
    <t xml:space="preserve">TRIGUEROS MONTOYA LUIS FERNANDO  </t>
  </si>
  <si>
    <t xml:space="preserve">ROJAS CAMPUZANO LUIS HERNANDO </t>
  </si>
  <si>
    <t xml:space="preserve">CORREA PARRA LUIS JAVIER </t>
  </si>
  <si>
    <t xml:space="preserve">GONZALEZ CORTES LUZ ADRIANA </t>
  </si>
  <si>
    <t xml:space="preserve">MARTINEZ PAVA LUZ ADRIANA </t>
  </si>
  <si>
    <t xml:space="preserve">CARRION MONROY LUZ AYDEE </t>
  </si>
  <si>
    <t xml:space="preserve">PARRA CORTES LUZ DANERY </t>
  </si>
  <si>
    <t xml:space="preserve">RESTREPO QUIÑONEZ LUZ DARY </t>
  </si>
  <si>
    <t xml:space="preserve">MARTINEZ CASTAÑEDA MADLLURY </t>
  </si>
  <si>
    <t xml:space="preserve">OSPINA GUTIERREZ MANUEL IGNACIO </t>
  </si>
  <si>
    <t xml:space="preserve">ECHAVARRIA ALVAREZ MARIA ALEJANDRA </t>
  </si>
  <si>
    <t xml:space="preserve">MELLIZO BRAVO MARIA ALEJANDRA </t>
  </si>
  <si>
    <t xml:space="preserve">SEGURA ARBOLEDA MARIA CAMILA  </t>
  </si>
  <si>
    <t xml:space="preserve">SADOVNIK  ROJAS MARIA DEL SOCORRO </t>
  </si>
  <si>
    <t xml:space="preserve">GRAJALES PALACIOS MARIA FERNANDA  </t>
  </si>
  <si>
    <t xml:space="preserve">ARIAS MARTINEZ MARIA FERNANDA </t>
  </si>
  <si>
    <t xml:space="preserve">VELEZ GOMEZ MARIA FERNANDA </t>
  </si>
  <si>
    <t xml:space="preserve">BEDOYA DURAN MARIA JULIANA </t>
  </si>
  <si>
    <t xml:space="preserve">VELASQUEZ AYALA MARIA JULIANA </t>
  </si>
  <si>
    <t xml:space="preserve">COSSIO FLOREZ MARIA MILENA </t>
  </si>
  <si>
    <t xml:space="preserve">ESCOBAR RODRIGUEZ MARIA VICTORIA </t>
  </si>
  <si>
    <t xml:space="preserve">ROJAS LUGO MARIANA  </t>
  </si>
  <si>
    <t xml:space="preserve">SEVILLANO CORRALES MARILYN  </t>
  </si>
  <si>
    <t xml:space="preserve">MONTENEGRO CIFUENTES MARIO EDINSON </t>
  </si>
  <si>
    <t xml:space="preserve">VILLA SANCHEZ MARTHA CECILIA </t>
  </si>
  <si>
    <t>PERDOMO GUETIO MARTHA LUCIA - Se traslada a la Torre B apto 511</t>
  </si>
  <si>
    <t xml:space="preserve">RENGIFO REINA MAURICIO  </t>
  </si>
  <si>
    <t xml:space="preserve">GARCIA HERREROS ORTEGON MAURICIO ROBERTO </t>
  </si>
  <si>
    <t>RUIZ GIRON MAYRA ALEJANDRA - Se traslada a Torre B apto 1113</t>
  </si>
  <si>
    <t xml:space="preserve">CASTELLANOS ANGEL MELISSA </t>
  </si>
  <si>
    <t>CORDOBA ORDOÑEZ MERCY MAYERLY viene del apto 211 torre B -cruce de cuentas seguridad ARES vigilancia</t>
  </si>
  <si>
    <t xml:space="preserve">ROJAS JIMENEZ MIGUEL ALEJANDRO </t>
  </si>
  <si>
    <t xml:space="preserve">BEDOYA VASQUEZ MONICA YANETH </t>
  </si>
  <si>
    <t xml:space="preserve">PEÑA RODRIGUEZ MYRIAM  </t>
  </si>
  <si>
    <t xml:space="preserve">OLIVEROS MELO NATALIA  </t>
  </si>
  <si>
    <t xml:space="preserve">GONGORA QUIÑONEZ NICANOR   </t>
  </si>
  <si>
    <t xml:space="preserve">TRUJILLO COSME ODILA </t>
  </si>
  <si>
    <t xml:space="preserve">ALBORNOZ MARTINEZ OLGA LUCIA </t>
  </si>
  <si>
    <t xml:space="preserve">PAREDES OVIEDO OMAR HENRY </t>
  </si>
  <si>
    <t xml:space="preserve">ANGULO ORDOÑEZ OSCAR ALEJANDRO </t>
  </si>
  <si>
    <t xml:space="preserve">ROSAS ECHEVERRY OSCAR FERNANDO  </t>
  </si>
  <si>
    <t xml:space="preserve">NARVAEZ VELASCO PAOLA ANDREA </t>
  </si>
  <si>
    <t xml:space="preserve">RICO ROJAS PATRICIA  </t>
  </si>
  <si>
    <t xml:space="preserve">BELALCAZAR ANGOLA PATRICIA </t>
  </si>
  <si>
    <t xml:space="preserve">DURAN GOMEZ PATRICIA </t>
  </si>
  <si>
    <t xml:space="preserve">RUEDA ALVAREZ PATRICIA LILIANA </t>
  </si>
  <si>
    <t>VELASCO RAMIREZ RICARDO</t>
  </si>
  <si>
    <t xml:space="preserve">ORDOÑEZ MORENO ROBERT IGNACIO </t>
  </si>
  <si>
    <t xml:space="preserve">VELASCO ASTUDILLO RODOLFO ALEJANDRO </t>
  </si>
  <si>
    <t xml:space="preserve">DOMINGUEZ ZAPATA RODRIGO ANDRES </t>
  </si>
  <si>
    <t xml:space="preserve">CARABALI GARCIA SABELI </t>
  </si>
  <si>
    <t xml:space="preserve">MEJIA GIRALDO SANDRA LILIANA </t>
  </si>
  <si>
    <t xml:space="preserve">CASTRO VARGAS SANDRA PATRICIA </t>
  </si>
  <si>
    <t xml:space="preserve">GIRALDO ACEVEDO SANDRA PATRICIA </t>
  </si>
  <si>
    <t xml:space="preserve">SEVILLANO MACUASE SARA STELLA (50%) Y MARIA GUILLERMINA MACUACE BENAVIDES (50%) </t>
  </si>
  <si>
    <t xml:space="preserve">VALENCIA LOAIZA SARA </t>
  </si>
  <si>
    <t xml:space="preserve">DE LA CRUZ BARONA SILVIO </t>
  </si>
  <si>
    <t xml:space="preserve">MONROY DUQUE STEFANIA </t>
  </si>
  <si>
    <t xml:space="preserve">ANDRADE SALAZAR VALENTINA  </t>
  </si>
  <si>
    <t xml:space="preserve">GRAJALES JARAMILLO VALERIA  </t>
  </si>
  <si>
    <t xml:space="preserve">MORALES GARZON VANESSA VIVIANA </t>
  </si>
  <si>
    <t xml:space="preserve">PANDALES IBARGUEN VENUS PATRICIA </t>
  </si>
  <si>
    <t xml:space="preserve">GALLON CABEZAS VICKY CICELY </t>
  </si>
  <si>
    <t xml:space="preserve">BASTIDAS QUICENO VICTOR ALFONSO </t>
  </si>
  <si>
    <t xml:space="preserve">HERNANDEZ VELASCO VIVIANA </t>
  </si>
  <si>
    <t xml:space="preserve">BOHORQUEZ GALLEGO WALDIR  </t>
  </si>
  <si>
    <t xml:space="preserve">LERMA NARVAEZ WALTER STIVEN </t>
  </si>
  <si>
    <t xml:space="preserve">FERNANDEZ ARAMBURO WILLIAM ANDRES </t>
  </si>
  <si>
    <t xml:space="preserve">HENAO GUTIERREZ WILLIAM SAMUEL </t>
  </si>
  <si>
    <t xml:space="preserve">GARCIA AMAYA YAMILETH  </t>
  </si>
  <si>
    <t xml:space="preserve">GARCES THORP YANETH ADIGNA  </t>
  </si>
  <si>
    <t xml:space="preserve">SARMIENTO TABORDA YANNETT MARCELA </t>
  </si>
  <si>
    <t>CALDERON OVIEDO YENSER YIMMY</t>
  </si>
  <si>
    <t xml:space="preserve">VASQUEZ ARBOLEDA YERALDIN XIMENA </t>
  </si>
  <si>
    <t xml:space="preserve">JIMENEZ ORTEGA YERVIERT JAVIER </t>
  </si>
  <si>
    <t xml:space="preserve">GARCIA ORTIZ YORLENIS MARCELA </t>
  </si>
  <si>
    <t>GONZALEZ PARADA ZULEIMA  - Se traslada a Torre B apto 1115</t>
  </si>
  <si>
    <t xml:space="preserve">TORRES HURTADO  ZULLY VANESSA </t>
  </si>
  <si>
    <t>SANCION VENTAS 2024/1</t>
  </si>
  <si>
    <t>MANDAMIENTO EJECUTIVO TRANSACCION PROCESO 2024-125</t>
  </si>
  <si>
    <t>SAMAN - MALLAS ELECTROSOLDADAS TCYD -FE7439</t>
  </si>
  <si>
    <t>SAMAN - MALLAS ELECTROSOLDADAS TCYD -FE7515</t>
  </si>
  <si>
    <t>SAMAN - MALLAS ELECTROSOLDADAS TCYD -FE7587</t>
  </si>
  <si>
    <t>PAGARE 1365 MANDAMIENTO DE PAGO PROCESO 2024-185</t>
  </si>
  <si>
    <t>VENTAS AÑO 2023 PERIODO 3</t>
  </si>
  <si>
    <t>VALOR INDEMNIZACION. NO PORQUE ESTE SOMETIDO A DECISION DE JUEZ; SINO PORQUE LA CONCURSADA LO HA VENIDO REPORTADO POR CUANTIA POR DETERMINAR. UNA VEZ LA DETERMINE SE DEBE RECLASIFICAR</t>
  </si>
  <si>
    <t>Saldo capital vencido</t>
  </si>
  <si>
    <t>Año inicial</t>
  </si>
  <si>
    <t xml:space="preserve">Vinculación </t>
  </si>
  <si>
    <t>MANRIQUE GONZALEZ ADRIANA</t>
  </si>
  <si>
    <t>CASTRO MALDONADO ALVARO</t>
  </si>
  <si>
    <t>ROJAS ROA ANDRES</t>
  </si>
  <si>
    <t>ANGULO GARCIA ERNESTO</t>
  </si>
  <si>
    <t>PACHON FAJARDO FERNANDO</t>
  </si>
  <si>
    <t>RODRIGUEZ CADENA JAVIER</t>
  </si>
  <si>
    <t>RUBIO JORGE ENRIQUE</t>
  </si>
  <si>
    <t>MANRIQUE GONZALEZ JORGE</t>
  </si>
  <si>
    <t>RUBIO LISA ALEJANDRA</t>
  </si>
  <si>
    <t>MANRIQUE GONZALEZ LUIS</t>
  </si>
  <si>
    <t>VARGAS SIERRA MARIANA</t>
  </si>
  <si>
    <t>ROJAS ROA MAURICIO</t>
  </si>
  <si>
    <t>MANRIQUE GONZALEZ SERGIO</t>
  </si>
  <si>
    <t>Promotora Apotema S.A. en reorganización / Asignación de derechos de voto</t>
  </si>
  <si>
    <t>Año</t>
  </si>
  <si>
    <t>Inflación</t>
  </si>
  <si>
    <t>Factor</t>
  </si>
  <si>
    <t>TOTALES</t>
  </si>
  <si>
    <t>VINCULADA</t>
  </si>
  <si>
    <t>VINCULADO</t>
  </si>
  <si>
    <t>ENTIDADES PUBLICAS</t>
  </si>
  <si>
    <t>ENTIDADES FINANCIERAS</t>
  </si>
  <si>
    <t xml:space="preserve">Nota: La diferencia con la calificación radica en rendimientos financieros del acreedor Dussan y en la sanción a favor de la DIAN.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</si>
</sst>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 #,##0;[Red]\-&quot;$&quot;\ #,##0"/>
    <numFmt numFmtId="41" formatCode="_-* #,##0_-;\-* #,##0_-;_-* &quot;-&quot;_-;_-@_-"/>
    <numFmt numFmtId="44" formatCode="_-&quot;$&quot;\ * #,##0.00_-;\-&quot;$&quot;\ * #,##0.00_-;_-&quot;$&quot;\ * &quot;-&quot;??_-;_-@_-"/>
    <numFmt numFmtId="43" formatCode="_-* #,##0.00_-;\-* #,##0.00_-;_-* &quot;-&quot;??_-;_-@_-"/>
    <numFmt numFmtId="164" formatCode="_-&quot;$&quot;* #,##0_-;\-&quot;$&quot;* #,##0_-;_-&quot;$&quot;* &quot;-&quot;_-;_-@_-"/>
    <numFmt numFmtId="165" formatCode="_(* #,##0_);_(* \(#,##0\);_(* &quot;-&quot;_);_(@_)"/>
    <numFmt numFmtId="166" formatCode="_(* #,##0_);_(* \(#,##0\);_(* &quot;-&quot;??_);_(@_)"/>
    <numFmt numFmtId="167" formatCode="_-&quot;$&quot;\ * #,##0_-;\-&quot;$&quot;\ * #,##0_-;_-&quot;$&quot;\ * &quot;-&quot;??_-;_-@_-"/>
    <numFmt numFmtId="168" formatCode="0.0000%"/>
    <numFmt numFmtId="169" formatCode="_-&quot;$&quot;* #,##0.00_-;\-&quot;$&quot;* #,##0.00_-;_-&quot;$&quot;* &quot;-&quot;_-;_-@_-"/>
    <numFmt numFmtId="170" formatCode="&quot;$&quot;\ #,##0"/>
    <numFmt numFmtId="171" formatCode="_-&quot;$&quot;* #,##0.0_-;\-&quot;$&quot;* #,##0.0_-;_-&quot;$&quot;* &quot;-&quot;_-;_-@_-"/>
  </numFmts>
  <fonts count="31" x14ac:knownFonts="1">
    <font>
      <sz val="11"/>
      <color theme="1"/>
      <name val="Aptos Narrow"/>
      <family val="2"/>
      <scheme val="minor"/>
    </font>
    <font>
      <sz val="12"/>
      <color theme="1"/>
      <name val="Aptos Narrow"/>
      <family val="2"/>
      <scheme val="minor"/>
    </font>
    <font>
      <sz val="11"/>
      <color theme="1"/>
      <name val="Aptos Narrow"/>
      <family val="2"/>
      <scheme val="minor"/>
    </font>
    <font>
      <b/>
      <sz val="9"/>
      <name val="Aptos Narrow"/>
      <family val="2"/>
      <scheme val="minor"/>
    </font>
    <font>
      <sz val="9"/>
      <color theme="1"/>
      <name val="Aptos Narrow"/>
      <family val="2"/>
      <scheme val="minor"/>
    </font>
    <font>
      <sz val="9"/>
      <name val="Aptos Narrow"/>
      <family val="2"/>
      <scheme val="minor"/>
    </font>
    <font>
      <sz val="11"/>
      <name val="Calibri"/>
      <family val="2"/>
    </font>
    <font>
      <sz val="9"/>
      <color rgb="FFFF0000"/>
      <name val="Aptos Narrow"/>
      <family val="2"/>
      <scheme val="minor"/>
    </font>
    <font>
      <sz val="10"/>
      <name val="Arial"/>
      <family val="2"/>
    </font>
    <font>
      <sz val="8"/>
      <color rgb="FF000000"/>
      <name val="Arial"/>
      <family val="2"/>
    </font>
    <font>
      <u/>
      <sz val="11"/>
      <color theme="10"/>
      <name val="Aptos Narrow"/>
      <family val="2"/>
      <scheme val="minor"/>
    </font>
    <font>
      <b/>
      <sz val="11"/>
      <name val="Aptos Narrow"/>
      <family val="2"/>
      <scheme val="minor"/>
    </font>
    <font>
      <sz val="11"/>
      <color rgb="FF242424"/>
      <name val="Segoe UI"/>
      <family val="2"/>
    </font>
    <font>
      <sz val="11"/>
      <color rgb="FF000000"/>
      <name val="Aptos Narrow"/>
      <family val="2"/>
      <scheme val="minor"/>
    </font>
    <font>
      <b/>
      <sz val="9"/>
      <color theme="1"/>
      <name val="Aptos Narrow"/>
      <family val="2"/>
      <scheme val="minor"/>
    </font>
    <font>
      <u/>
      <sz val="11"/>
      <name val="Aptos Narrow"/>
      <family val="2"/>
      <scheme val="minor"/>
    </font>
    <font>
      <u/>
      <sz val="8"/>
      <color theme="10"/>
      <name val="Arial"/>
      <family val="2"/>
    </font>
    <font>
      <sz val="8"/>
      <name val="Arial"/>
      <family val="2"/>
    </font>
    <font>
      <sz val="11"/>
      <name val="Aptos Narrow"/>
      <family val="2"/>
      <scheme val="minor"/>
    </font>
    <font>
      <b/>
      <sz val="9"/>
      <color indexed="81"/>
      <name val="Tahoma"/>
      <family val="2"/>
    </font>
    <font>
      <sz val="9"/>
      <color indexed="81"/>
      <name val="Tahoma"/>
      <family val="2"/>
    </font>
    <font>
      <sz val="8"/>
      <name val="Aptos Narrow"/>
      <family val="2"/>
      <scheme val="minor"/>
    </font>
    <font>
      <b/>
      <sz val="10"/>
      <name val="Arial"/>
      <family val="2"/>
    </font>
    <font>
      <sz val="10"/>
      <color theme="1"/>
      <name val="Arial"/>
      <family val="2"/>
    </font>
    <font>
      <u/>
      <sz val="10"/>
      <color theme="10"/>
      <name val="Arial"/>
      <family val="2"/>
    </font>
    <font>
      <sz val="10"/>
      <color rgb="FF000000"/>
      <name val="Arial"/>
      <family val="2"/>
    </font>
    <font>
      <b/>
      <sz val="10"/>
      <color theme="1"/>
      <name val="Arial"/>
      <family val="2"/>
    </font>
    <font>
      <sz val="10"/>
      <color rgb="FFFF0000"/>
      <name val="Arial"/>
      <family val="2"/>
    </font>
    <font>
      <sz val="10"/>
      <color rgb="FF242424"/>
      <name val="Arial"/>
      <family val="2"/>
    </font>
    <font>
      <b/>
      <sz val="11"/>
      <color theme="1"/>
      <name val="Aptos Narrow"/>
      <family val="2"/>
      <scheme val="minor"/>
    </font>
    <font>
      <b/>
      <sz val="10"/>
      <color rgb="FFFF0000"/>
      <name val="Arial"/>
      <family val="2"/>
    </font>
  </fonts>
  <fills count="13">
    <fill>
      <patternFill patternType="none"/>
    </fill>
    <fill>
      <patternFill patternType="gray125"/>
    </fill>
    <fill>
      <patternFill patternType="solid">
        <fgColor indexed="22"/>
        <bgColor indexed="64"/>
      </patternFill>
    </fill>
    <fill>
      <patternFill patternType="solid">
        <fgColor theme="2" tint="-9.9978637043366805E-2"/>
        <bgColor indexed="64"/>
      </patternFill>
    </fill>
    <fill>
      <patternFill patternType="solid">
        <fgColor theme="0"/>
        <bgColor indexed="64"/>
      </patternFill>
    </fill>
    <fill>
      <patternFill patternType="solid">
        <fgColor indexed="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4" tint="0.39997558519241921"/>
        <bgColor indexed="64"/>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0">
    <xf numFmtId="0" fontId="0" fillId="0" borderId="0"/>
    <xf numFmtId="165" fontId="2" fillId="0" borderId="0" applyFont="0" applyFill="0" applyBorder="0" applyAlignment="0" applyProtection="0"/>
    <xf numFmtId="44" fontId="2" fillId="0" borderId="0" applyFont="0" applyFill="0" applyBorder="0" applyAlignment="0" applyProtection="0"/>
    <xf numFmtId="164" fontId="1" fillId="0" borderId="0" applyFont="0" applyFill="0" applyBorder="0" applyAlignment="0" applyProtection="0"/>
    <xf numFmtId="9" fontId="2" fillId="0" borderId="0" applyFont="0" applyFill="0" applyBorder="0" applyAlignment="0" applyProtection="0"/>
    <xf numFmtId="0" fontId="10" fillId="0" borderId="0" applyNumberFormat="0" applyFill="0" applyBorder="0" applyAlignment="0" applyProtection="0"/>
    <xf numFmtId="41" fontId="6" fillId="0" borderId="0" applyFont="0" applyFill="0" applyBorder="0" applyAlignment="0" applyProtection="0"/>
    <xf numFmtId="0" fontId="8" fillId="0" borderId="0"/>
    <xf numFmtId="43" fontId="2" fillId="0" borderId="0" applyFont="0" applyFill="0" applyBorder="0" applyAlignment="0" applyProtection="0"/>
    <xf numFmtId="43" fontId="2" fillId="0" borderId="0" applyFont="0" applyFill="0" applyBorder="0" applyAlignment="0" applyProtection="0"/>
  </cellStyleXfs>
  <cellXfs count="301">
    <xf numFmtId="0" fontId="0" fillId="0" borderId="0" xfId="0"/>
    <xf numFmtId="3" fontId="3" fillId="2" borderId="1" xfId="0" applyNumberFormat="1" applyFont="1" applyFill="1" applyBorder="1" applyAlignment="1" applyProtection="1">
      <alignment horizontal="center" vertical="center" wrapText="1"/>
      <protection locked="0"/>
    </xf>
    <xf numFmtId="3" fontId="3" fillId="2" borderId="2" xfId="0" applyNumberFormat="1" applyFont="1" applyFill="1" applyBorder="1" applyAlignment="1" applyProtection="1">
      <alignment horizontal="justify" vertical="justify" wrapText="1"/>
      <protection locked="0"/>
    </xf>
    <xf numFmtId="3" fontId="3" fillId="2" borderId="2" xfId="0" applyNumberFormat="1" applyFont="1" applyFill="1" applyBorder="1" applyAlignment="1" applyProtection="1">
      <alignment horizontal="center" vertical="center" wrapText="1"/>
      <protection locked="0"/>
    </xf>
    <xf numFmtId="44" fontId="3" fillId="2" borderId="2" xfId="2" applyFont="1" applyFill="1" applyBorder="1" applyAlignment="1" applyProtection="1">
      <alignment horizontal="center" vertical="center" wrapText="1"/>
      <protection locked="0"/>
    </xf>
    <xf numFmtId="6" fontId="3" fillId="2" borderId="2" xfId="1" applyNumberFormat="1" applyFont="1" applyFill="1" applyBorder="1" applyAlignment="1" applyProtection="1">
      <alignment horizontal="center" vertical="center" wrapText="1"/>
      <protection locked="0"/>
    </xf>
    <xf numFmtId="6" fontId="3" fillId="2" borderId="3" xfId="1" applyNumberFormat="1" applyFont="1" applyFill="1" applyBorder="1" applyAlignment="1" applyProtection="1">
      <alignment horizontal="center" vertical="center" wrapText="1"/>
      <protection locked="0"/>
    </xf>
    <xf numFmtId="0" fontId="4" fillId="0" borderId="0" xfId="0" applyFont="1" applyAlignment="1">
      <alignment vertical="center"/>
    </xf>
    <xf numFmtId="0" fontId="5" fillId="0" borderId="4" xfId="0" applyFont="1" applyBorder="1" applyAlignment="1">
      <alignment horizontal="center" vertical="center"/>
    </xf>
    <xf numFmtId="0" fontId="5" fillId="0" borderId="5" xfId="0" applyFont="1" applyBorder="1" applyAlignment="1">
      <alignment horizontal="justify" vertical="justify" wrapText="1"/>
    </xf>
    <xf numFmtId="0" fontId="5" fillId="0" borderId="5" xfId="0" applyFont="1" applyBorder="1" applyAlignment="1">
      <alignment horizontal="left" vertical="center"/>
    </xf>
    <xf numFmtId="0" fontId="4" fillId="0" borderId="5" xfId="0" applyFont="1" applyBorder="1" applyAlignment="1">
      <alignment horizontal="right" vertical="center"/>
    </xf>
    <xf numFmtId="0" fontId="5" fillId="0" borderId="5" xfId="0" applyFont="1" applyBorder="1" applyAlignment="1">
      <alignment vertical="center"/>
    </xf>
    <xf numFmtId="44" fontId="4" fillId="0" borderId="5" xfId="2" applyFont="1" applyFill="1" applyBorder="1" applyAlignment="1">
      <alignment vertical="center"/>
    </xf>
    <xf numFmtId="10" fontId="4" fillId="0" borderId="5" xfId="4" applyNumberFormat="1" applyFont="1" applyFill="1" applyBorder="1" applyAlignment="1">
      <alignment horizontal="center" vertical="center"/>
    </xf>
    <xf numFmtId="15" fontId="4" fillId="0" borderId="5" xfId="6" applyNumberFormat="1" applyFont="1" applyFill="1" applyBorder="1" applyAlignment="1">
      <alignment horizontal="center" vertical="center"/>
    </xf>
    <xf numFmtId="6" fontId="4" fillId="0" borderId="5" xfId="6" applyNumberFormat="1" applyFont="1" applyFill="1" applyBorder="1" applyAlignment="1">
      <alignment vertical="center"/>
    </xf>
    <xf numFmtId="6" fontId="4" fillId="0" borderId="6" xfId="6" applyNumberFormat="1" applyFont="1" applyFill="1" applyBorder="1" applyAlignment="1">
      <alignment vertical="center"/>
    </xf>
    <xf numFmtId="10" fontId="7" fillId="0" borderId="5" xfId="4" applyNumberFormat="1" applyFont="1" applyFill="1" applyBorder="1" applyAlignment="1">
      <alignment horizontal="center" vertical="center"/>
    </xf>
    <xf numFmtId="44" fontId="4" fillId="0" borderId="5" xfId="6" applyNumberFormat="1" applyFont="1" applyFill="1" applyBorder="1" applyAlignment="1">
      <alignment vertical="center"/>
    </xf>
    <xf numFmtId="49" fontId="9" fillId="0" borderId="5" xfId="7" applyNumberFormat="1" applyFont="1" applyBorder="1" applyAlignment="1">
      <alignment horizontal="left" vertical="center"/>
    </xf>
    <xf numFmtId="15" fontId="4" fillId="0" borderId="5" xfId="1" applyNumberFormat="1" applyFont="1" applyFill="1" applyBorder="1" applyAlignment="1">
      <alignment horizontal="center" vertical="center"/>
    </xf>
    <xf numFmtId="15" fontId="5" fillId="0" borderId="5" xfId="1" applyNumberFormat="1" applyFont="1" applyFill="1" applyBorder="1" applyAlignment="1">
      <alignment horizontal="center" vertical="center"/>
    </xf>
    <xf numFmtId="6" fontId="4" fillId="0" borderId="5" xfId="1" applyNumberFormat="1" applyFont="1" applyFill="1" applyBorder="1" applyAlignment="1">
      <alignment vertical="center"/>
    </xf>
    <xf numFmtId="6" fontId="4" fillId="0" borderId="6" xfId="1" applyNumberFormat="1" applyFont="1" applyFill="1" applyBorder="1" applyAlignment="1">
      <alignment vertical="center"/>
    </xf>
    <xf numFmtId="44" fontId="5" fillId="0" borderId="5" xfId="2" applyFont="1" applyFill="1" applyBorder="1" applyAlignment="1">
      <alignment vertical="center"/>
    </xf>
    <xf numFmtId="10" fontId="5" fillId="0" borderId="5" xfId="4" applyNumberFormat="1" applyFont="1" applyFill="1" applyBorder="1" applyAlignment="1">
      <alignment horizontal="center" vertical="center"/>
    </xf>
    <xf numFmtId="6" fontId="5" fillId="0" borderId="5" xfId="1" applyNumberFormat="1" applyFont="1" applyFill="1" applyBorder="1" applyAlignment="1">
      <alignment vertical="center"/>
    </xf>
    <xf numFmtId="6" fontId="5" fillId="0" borderId="6" xfId="1" applyNumberFormat="1" applyFont="1" applyFill="1" applyBorder="1" applyAlignment="1">
      <alignment vertical="center"/>
    </xf>
    <xf numFmtId="0" fontId="10" fillId="0" borderId="5" xfId="5" applyFill="1" applyBorder="1" applyAlignment="1">
      <alignment vertical="center"/>
    </xf>
    <xf numFmtId="0" fontId="11" fillId="3" borderId="4" xfId="0" applyFont="1" applyFill="1" applyBorder="1" applyAlignment="1">
      <alignment horizontal="center" vertical="center"/>
    </xf>
    <xf numFmtId="0" fontId="11" fillId="3" borderId="5" xfId="0" applyFont="1" applyFill="1" applyBorder="1" applyAlignment="1">
      <alignment horizontal="justify" vertical="justify" wrapText="1"/>
    </xf>
    <xf numFmtId="0" fontId="11" fillId="3" borderId="5" xfId="0" applyFont="1" applyFill="1" applyBorder="1" applyAlignment="1">
      <alignment vertical="center"/>
    </xf>
    <xf numFmtId="44" fontId="11" fillId="3" borderId="5" xfId="2" applyFont="1" applyFill="1" applyBorder="1" applyAlignment="1">
      <alignment vertical="center"/>
    </xf>
    <xf numFmtId="10" fontId="11" fillId="3" borderId="5" xfId="4" applyNumberFormat="1" applyFont="1" applyFill="1" applyBorder="1" applyAlignment="1">
      <alignment horizontal="center" vertical="center"/>
    </xf>
    <xf numFmtId="15" fontId="11" fillId="3" borderId="5" xfId="1" applyNumberFormat="1" applyFont="1" applyFill="1" applyBorder="1" applyAlignment="1">
      <alignment horizontal="center" vertical="center"/>
    </xf>
    <xf numFmtId="6" fontId="11" fillId="3" borderId="5" xfId="1" applyNumberFormat="1" applyFont="1" applyFill="1" applyBorder="1" applyAlignment="1">
      <alignment vertical="center"/>
    </xf>
    <xf numFmtId="6" fontId="11" fillId="3" borderId="6" xfId="1" applyNumberFormat="1" applyFont="1" applyFill="1" applyBorder="1" applyAlignment="1">
      <alignment vertical="center"/>
    </xf>
    <xf numFmtId="0" fontId="12" fillId="0" borderId="5" xfId="0" applyFont="1" applyBorder="1"/>
    <xf numFmtId="44" fontId="5" fillId="0" borderId="5" xfId="2" applyFont="1" applyFill="1" applyBorder="1" applyAlignment="1">
      <alignment horizontal="right" vertical="center"/>
    </xf>
    <xf numFmtId="0" fontId="13" fillId="0" borderId="5" xfId="0" applyFont="1" applyBorder="1"/>
    <xf numFmtId="6" fontId="5" fillId="0" borderId="5" xfId="1" applyNumberFormat="1" applyFont="1" applyFill="1" applyBorder="1" applyAlignment="1">
      <alignment horizontal="right" vertical="center"/>
    </xf>
    <xf numFmtId="6" fontId="5" fillId="0" borderId="6" xfId="1" applyNumberFormat="1" applyFont="1" applyFill="1" applyBorder="1" applyAlignment="1">
      <alignment horizontal="right" vertical="center"/>
    </xf>
    <xf numFmtId="0" fontId="14" fillId="0" borderId="0" xfId="0" applyFont="1" applyAlignment="1">
      <alignment vertical="center"/>
    </xf>
    <xf numFmtId="0" fontId="10" fillId="0" borderId="5" xfId="5" applyFill="1" applyBorder="1"/>
    <xf numFmtId="0" fontId="4" fillId="0" borderId="5" xfId="0" applyFont="1" applyBorder="1" applyAlignment="1">
      <alignment horizontal="justify" vertical="justify" wrapText="1"/>
    </xf>
    <xf numFmtId="0" fontId="4" fillId="0" borderId="5" xfId="0" applyFont="1" applyBorder="1" applyAlignment="1">
      <alignment vertical="center"/>
    </xf>
    <xf numFmtId="6" fontId="5" fillId="0" borderId="5" xfId="1" applyNumberFormat="1" applyFont="1" applyFill="1" applyBorder="1" applyAlignment="1">
      <alignment horizontal="center" vertical="center"/>
    </xf>
    <xf numFmtId="0" fontId="5" fillId="0" borderId="5" xfId="0" applyFont="1" applyBorder="1" applyAlignment="1">
      <alignment horizontal="right" vertical="center"/>
    </xf>
    <xf numFmtId="0" fontId="15" fillId="0" borderId="5" xfId="5" applyFont="1" applyFill="1" applyBorder="1" applyAlignment="1">
      <alignment vertical="center"/>
    </xf>
    <xf numFmtId="15" fontId="5" fillId="0" borderId="5" xfId="6" applyNumberFormat="1" applyFont="1" applyFill="1" applyBorder="1" applyAlignment="1">
      <alignment horizontal="center" vertical="center"/>
    </xf>
    <xf numFmtId="6" fontId="5" fillId="0" borderId="5" xfId="6" applyNumberFormat="1" applyFont="1" applyFill="1" applyBorder="1" applyAlignment="1">
      <alignment vertical="center"/>
    </xf>
    <xf numFmtId="6" fontId="5" fillId="0" borderId="6" xfId="6" applyNumberFormat="1" applyFont="1" applyFill="1" applyBorder="1" applyAlignment="1">
      <alignment vertical="center"/>
    </xf>
    <xf numFmtId="0" fontId="5" fillId="0" borderId="0" xfId="0" applyFont="1" applyAlignment="1">
      <alignment vertical="center"/>
    </xf>
    <xf numFmtId="6" fontId="11" fillId="3" borderId="5" xfId="1" applyNumberFormat="1" applyFont="1" applyFill="1" applyBorder="1" applyAlignment="1">
      <alignment horizontal="right" vertical="center"/>
    </xf>
    <xf numFmtId="6" fontId="11" fillId="3" borderId="6" xfId="1" applyNumberFormat="1" applyFont="1" applyFill="1" applyBorder="1" applyAlignment="1">
      <alignment horizontal="right" vertical="center"/>
    </xf>
    <xf numFmtId="49" fontId="16" fillId="0" borderId="5" xfId="5" applyNumberFormat="1" applyFont="1" applyFill="1" applyBorder="1" applyAlignment="1">
      <alignment horizontal="left" vertical="center"/>
    </xf>
    <xf numFmtId="0" fontId="17" fillId="0" borderId="5" xfId="0" applyFont="1" applyBorder="1" applyAlignment="1">
      <alignment horizontal="left"/>
    </xf>
    <xf numFmtId="49" fontId="10" fillId="0" borderId="5" xfId="5" applyNumberFormat="1" applyFill="1" applyBorder="1" applyAlignment="1">
      <alignment horizontal="left" vertical="center"/>
    </xf>
    <xf numFmtId="165" fontId="11" fillId="3" borderId="5" xfId="1" applyFont="1" applyFill="1" applyBorder="1" applyAlignment="1">
      <alignment vertical="center"/>
    </xf>
    <xf numFmtId="6" fontId="11" fillId="3" borderId="5" xfId="0" applyNumberFormat="1" applyFont="1" applyFill="1" applyBorder="1" applyAlignment="1">
      <alignment vertical="center"/>
    </xf>
    <xf numFmtId="15" fontId="5" fillId="0" borderId="5" xfId="0" applyNumberFormat="1" applyFont="1" applyBorder="1" applyAlignment="1">
      <alignment horizontal="center" vertical="center"/>
    </xf>
    <xf numFmtId="0" fontId="0" fillId="4" borderId="5" xfId="0" applyFill="1" applyBorder="1" applyAlignment="1">
      <alignment vertical="center" wrapText="1"/>
    </xf>
    <xf numFmtId="3" fontId="18" fillId="4" borderId="5" xfId="8" applyNumberFormat="1" applyFont="1" applyFill="1" applyBorder="1" applyAlignment="1">
      <alignment vertical="center"/>
    </xf>
    <xf numFmtId="3" fontId="10" fillId="4" borderId="5" xfId="5" applyNumberFormat="1" applyFill="1" applyBorder="1" applyAlignment="1" applyProtection="1">
      <alignment vertical="center"/>
    </xf>
    <xf numFmtId="44" fontId="17" fillId="0" borderId="5" xfId="2" applyFont="1" applyFill="1" applyBorder="1" applyAlignment="1">
      <alignment vertical="center"/>
    </xf>
    <xf numFmtId="3" fontId="0" fillId="0" borderId="5" xfId="0" applyNumberFormat="1" applyBorder="1" applyAlignment="1">
      <alignment vertical="center"/>
    </xf>
    <xf numFmtId="3" fontId="10" fillId="4" borderId="5" xfId="5" applyNumberFormat="1" applyFill="1" applyBorder="1" applyAlignment="1" applyProtection="1">
      <alignment vertical="center" wrapText="1"/>
    </xf>
    <xf numFmtId="0" fontId="10" fillId="0" borderId="0" xfId="5" applyAlignment="1" applyProtection="1"/>
    <xf numFmtId="3" fontId="18" fillId="0" borderId="5" xfId="8" applyNumberFormat="1" applyFont="1" applyFill="1" applyBorder="1" applyAlignment="1">
      <alignment vertical="center"/>
    </xf>
    <xf numFmtId="3" fontId="10" fillId="0" borderId="5" xfId="5" applyNumberFormat="1" applyFill="1" applyBorder="1" applyAlignment="1" applyProtection="1">
      <alignment vertical="center"/>
    </xf>
    <xf numFmtId="166" fontId="18" fillId="4" borderId="5" xfId="8" applyNumberFormat="1" applyFont="1" applyFill="1" applyBorder="1" applyAlignment="1">
      <alignment vertical="center"/>
    </xf>
    <xf numFmtId="166" fontId="10" fillId="4" borderId="5" xfId="5" applyNumberFormat="1" applyFill="1" applyBorder="1" applyAlignment="1" applyProtection="1">
      <alignment vertical="center"/>
    </xf>
    <xf numFmtId="0" fontId="0" fillId="0" borderId="5" xfId="0" applyBorder="1" applyAlignment="1">
      <alignment vertical="center" wrapText="1"/>
    </xf>
    <xf numFmtId="166" fontId="18" fillId="0" borderId="5" xfId="8" applyNumberFormat="1" applyFont="1" applyFill="1" applyBorder="1" applyAlignment="1">
      <alignment vertical="center"/>
    </xf>
    <xf numFmtId="166" fontId="10" fillId="0" borderId="5" xfId="5" applyNumberFormat="1" applyFill="1" applyBorder="1" applyAlignment="1" applyProtection="1">
      <alignment vertical="center"/>
    </xf>
    <xf numFmtId="166" fontId="10" fillId="4" borderId="5" xfId="5" applyNumberFormat="1" applyFill="1" applyBorder="1" applyAlignment="1" applyProtection="1">
      <alignment vertical="center" wrapText="1"/>
    </xf>
    <xf numFmtId="166" fontId="17" fillId="0" borderId="5" xfId="8" applyNumberFormat="1" applyFont="1" applyFill="1" applyBorder="1" applyAlignment="1">
      <alignment vertical="center"/>
    </xf>
    <xf numFmtId="167" fontId="11" fillId="3" borderId="5" xfId="2" applyNumberFormat="1" applyFont="1" applyFill="1" applyBorder="1" applyAlignment="1">
      <alignment vertical="center"/>
    </xf>
    <xf numFmtId="0" fontId="4" fillId="5" borderId="0" xfId="0" applyFont="1" applyFill="1" applyAlignment="1">
      <alignment vertical="center"/>
    </xf>
    <xf numFmtId="0" fontId="4" fillId="5" borderId="0" xfId="0" applyFont="1" applyFill="1" applyAlignment="1">
      <alignment horizontal="justify" vertical="justify" wrapText="1"/>
    </xf>
    <xf numFmtId="0" fontId="5" fillId="5" borderId="0" xfId="0" applyFont="1" applyFill="1" applyAlignment="1">
      <alignment vertical="center"/>
    </xf>
    <xf numFmtId="44" fontId="5" fillId="5" borderId="0" xfId="2" applyFont="1" applyFill="1" applyBorder="1" applyAlignment="1">
      <alignment vertical="center"/>
    </xf>
    <xf numFmtId="6" fontId="5" fillId="5" borderId="0" xfId="1" applyNumberFormat="1" applyFont="1" applyFill="1" applyBorder="1" applyAlignment="1">
      <alignment horizontal="center" vertical="center"/>
    </xf>
    <xf numFmtId="6" fontId="5" fillId="5" borderId="0" xfId="1" applyNumberFormat="1" applyFont="1" applyFill="1" applyBorder="1" applyAlignment="1">
      <alignment vertical="center"/>
    </xf>
    <xf numFmtId="0" fontId="0" fillId="5" borderId="0" xfId="0" applyFill="1"/>
    <xf numFmtId="44" fontId="22" fillId="0" borderId="5" xfId="2" applyFont="1" applyFill="1" applyBorder="1" applyAlignment="1" applyProtection="1">
      <alignment horizontal="center" vertical="center" wrapText="1"/>
      <protection locked="0"/>
    </xf>
    <xf numFmtId="6" fontId="22" fillId="0" borderId="5" xfId="1" applyNumberFormat="1" applyFont="1" applyFill="1" applyBorder="1" applyAlignment="1" applyProtection="1">
      <alignment horizontal="center" vertical="center" wrapText="1"/>
      <protection locked="0"/>
    </xf>
    <xf numFmtId="164" fontId="22" fillId="0" borderId="5" xfId="3" applyFont="1" applyFill="1" applyBorder="1" applyAlignment="1" applyProtection="1">
      <alignment horizontal="center" vertical="center" wrapText="1"/>
      <protection locked="0"/>
    </xf>
    <xf numFmtId="0" fontId="0" fillId="0" borderId="0" xfId="0" applyAlignment="1">
      <alignment vertical="center" wrapText="1"/>
    </xf>
    <xf numFmtId="0" fontId="22" fillId="0" borderId="5" xfId="1" applyNumberFormat="1" applyFont="1" applyFill="1" applyBorder="1" applyAlignment="1" applyProtection="1">
      <alignment horizontal="center" vertical="center" wrapText="1"/>
      <protection locked="0"/>
    </xf>
    <xf numFmtId="0" fontId="29" fillId="0" borderId="0" xfId="0" applyFont="1" applyAlignment="1">
      <alignment horizontal="center" vertical="center" wrapText="1"/>
    </xf>
    <xf numFmtId="0" fontId="0" fillId="0" borderId="5" xfId="0" applyBorder="1"/>
    <xf numFmtId="44" fontId="23" fillId="0" borderId="5" xfId="2" applyFont="1" applyFill="1" applyBorder="1"/>
    <xf numFmtId="44" fontId="26" fillId="0" borderId="5" xfId="2" applyFont="1" applyFill="1" applyBorder="1"/>
    <xf numFmtId="0" fontId="23" fillId="0" borderId="0" xfId="0" applyFont="1" applyAlignment="1">
      <alignment horizontal="left" vertical="top"/>
    </xf>
    <xf numFmtId="0" fontId="23" fillId="0" borderId="0" xfId="0" applyFont="1" applyAlignment="1">
      <alignment horizontal="left" vertical="top" wrapText="1"/>
    </xf>
    <xf numFmtId="0" fontId="8" fillId="0" borderId="0" xfId="0" applyFont="1" applyAlignment="1">
      <alignment horizontal="left" vertical="top"/>
    </xf>
    <xf numFmtId="44" fontId="8" fillId="0" borderId="0" xfId="2" applyFont="1" applyFill="1" applyBorder="1" applyAlignment="1">
      <alignment horizontal="left" vertical="top"/>
    </xf>
    <xf numFmtId="164" fontId="8" fillId="0" borderId="0" xfId="3" applyFont="1" applyFill="1" applyBorder="1" applyAlignment="1">
      <alignment horizontal="left" vertical="top"/>
    </xf>
    <xf numFmtId="6" fontId="8" fillId="0" borderId="0" xfId="1" applyNumberFormat="1" applyFont="1" applyFill="1" applyBorder="1" applyAlignment="1">
      <alignment horizontal="left" vertical="top"/>
    </xf>
    <xf numFmtId="0" fontId="8" fillId="0" borderId="5" xfId="0" applyFont="1" applyBorder="1" applyAlignment="1">
      <alignment horizontal="left" vertical="top"/>
    </xf>
    <xf numFmtId="44" fontId="8" fillId="0" borderId="0" xfId="2" applyFont="1" applyBorder="1" applyAlignment="1">
      <alignment horizontal="left" vertical="top"/>
    </xf>
    <xf numFmtId="44" fontId="8" fillId="0" borderId="0" xfId="2" applyFont="1" applyAlignment="1">
      <alignment horizontal="left" vertical="top"/>
    </xf>
    <xf numFmtId="3" fontId="22" fillId="0" borderId="5" xfId="0" applyNumberFormat="1" applyFont="1" applyBorder="1" applyAlignment="1" applyProtection="1">
      <alignment horizontal="left" vertical="top" wrapText="1"/>
      <protection locked="0"/>
    </xf>
    <xf numFmtId="44" fontId="22" fillId="0" borderId="5" xfId="2" applyFont="1" applyBorder="1" applyAlignment="1" applyProtection="1">
      <alignment horizontal="left" vertical="top" wrapText="1"/>
      <protection locked="0"/>
    </xf>
    <xf numFmtId="6" fontId="22" fillId="0" borderId="5" xfId="1" applyNumberFormat="1" applyFont="1" applyFill="1" applyBorder="1" applyAlignment="1" applyProtection="1">
      <alignment horizontal="left" vertical="top" wrapText="1"/>
      <protection locked="0"/>
    </xf>
    <xf numFmtId="164" fontId="22" fillId="0" borderId="5" xfId="3" applyFont="1" applyFill="1" applyBorder="1" applyAlignment="1" applyProtection="1">
      <alignment horizontal="left" vertical="top" wrapText="1"/>
      <protection locked="0"/>
    </xf>
    <xf numFmtId="0" fontId="8" fillId="0" borderId="5" xfId="0" applyFont="1" applyBorder="1" applyAlignment="1">
      <alignment horizontal="left" vertical="top" wrapText="1"/>
    </xf>
    <xf numFmtId="44" fontId="8" fillId="0" borderId="5" xfId="2" applyFont="1" applyBorder="1" applyAlignment="1">
      <alignment horizontal="left" vertical="top"/>
    </xf>
    <xf numFmtId="15" fontId="8" fillId="0" borderId="5" xfId="1" applyNumberFormat="1" applyFont="1" applyFill="1" applyBorder="1" applyAlignment="1">
      <alignment horizontal="left" vertical="top"/>
    </xf>
    <xf numFmtId="164" fontId="8" fillId="0" borderId="5" xfId="3" applyFont="1" applyFill="1" applyBorder="1" applyAlignment="1">
      <alignment horizontal="left" vertical="top"/>
    </xf>
    <xf numFmtId="6" fontId="8" fillId="0" borderId="5" xfId="1" applyNumberFormat="1" applyFont="1" applyFill="1" applyBorder="1" applyAlignment="1">
      <alignment horizontal="left" vertical="top"/>
    </xf>
    <xf numFmtId="0" fontId="22" fillId="0" borderId="5" xfId="0" applyFont="1" applyBorder="1" applyAlignment="1">
      <alignment horizontal="left" vertical="top" wrapText="1"/>
    </xf>
    <xf numFmtId="15" fontId="23" fillId="0" borderId="5" xfId="6" applyNumberFormat="1" applyFont="1" applyFill="1" applyBorder="1" applyAlignment="1">
      <alignment horizontal="left" vertical="top"/>
    </xf>
    <xf numFmtId="15" fontId="8" fillId="0" borderId="5" xfId="0" applyNumberFormat="1" applyFont="1" applyBorder="1" applyAlignment="1">
      <alignment horizontal="left" vertical="top"/>
    </xf>
    <xf numFmtId="3" fontId="22" fillId="0" borderId="5" xfId="0" applyNumberFormat="1" applyFont="1" applyBorder="1" applyAlignment="1">
      <alignment horizontal="left" vertical="top"/>
    </xf>
    <xf numFmtId="44" fontId="22" fillId="0" borderId="5" xfId="2" applyFont="1" applyBorder="1" applyAlignment="1">
      <alignment horizontal="left" vertical="top"/>
    </xf>
    <xf numFmtId="0" fontId="22" fillId="0" borderId="5" xfId="0" applyFont="1" applyBorder="1" applyAlignment="1">
      <alignment horizontal="left" vertical="top"/>
    </xf>
    <xf numFmtId="49" fontId="24" fillId="0" borderId="5" xfId="5" applyNumberFormat="1" applyFont="1" applyFill="1" applyBorder="1" applyAlignment="1">
      <alignment horizontal="left" vertical="top"/>
    </xf>
    <xf numFmtId="49" fontId="25" fillId="0" borderId="5" xfId="7" applyNumberFormat="1" applyFont="1" applyBorder="1" applyAlignment="1">
      <alignment horizontal="left" vertical="top"/>
    </xf>
    <xf numFmtId="0" fontId="24" fillId="0" borderId="5" xfId="5" applyFont="1" applyFill="1" applyBorder="1" applyAlignment="1">
      <alignment horizontal="left" vertical="top"/>
    </xf>
    <xf numFmtId="0" fontId="23" fillId="0" borderId="5" xfId="0" applyFont="1" applyBorder="1" applyAlignment="1">
      <alignment horizontal="left" vertical="top"/>
    </xf>
    <xf numFmtId="44" fontId="30" fillId="0" borderId="5" xfId="2" applyFont="1" applyBorder="1" applyAlignment="1">
      <alignment horizontal="left" vertical="top"/>
    </xf>
    <xf numFmtId="164" fontId="22" fillId="0" borderId="5" xfId="3" applyFont="1" applyFill="1" applyBorder="1" applyAlignment="1">
      <alignment horizontal="left" vertical="top"/>
    </xf>
    <xf numFmtId="10" fontId="23" fillId="0" borderId="5" xfId="4" applyNumberFormat="1" applyFont="1" applyFill="1" applyBorder="1" applyAlignment="1">
      <alignment horizontal="left" vertical="top"/>
    </xf>
    <xf numFmtId="164" fontId="23" fillId="0" borderId="5" xfId="3" applyFont="1" applyFill="1" applyBorder="1" applyAlignment="1">
      <alignment horizontal="left" vertical="top"/>
    </xf>
    <xf numFmtId="6" fontId="23" fillId="0" borderId="5" xfId="6" applyNumberFormat="1" applyFont="1" applyFill="1" applyBorder="1" applyAlignment="1">
      <alignment horizontal="left" vertical="top"/>
    </xf>
    <xf numFmtId="0" fontId="23" fillId="0" borderId="5" xfId="2" applyNumberFormat="1" applyFont="1" applyFill="1" applyBorder="1" applyAlignment="1">
      <alignment horizontal="left" vertical="top"/>
    </xf>
    <xf numFmtId="10" fontId="26" fillId="0" borderId="5" xfId="4" applyNumberFormat="1" applyFont="1" applyFill="1" applyBorder="1" applyAlignment="1">
      <alignment horizontal="left" vertical="top"/>
    </xf>
    <xf numFmtId="15" fontId="26" fillId="0" borderId="5" xfId="6" applyNumberFormat="1" applyFont="1" applyFill="1" applyBorder="1" applyAlignment="1">
      <alignment horizontal="left" vertical="top"/>
    </xf>
    <xf numFmtId="0" fontId="22" fillId="6" borderId="5" xfId="0" applyFont="1" applyFill="1" applyBorder="1" applyAlignment="1">
      <alignment horizontal="left" vertical="top"/>
    </xf>
    <xf numFmtId="0" fontId="8" fillId="6" borderId="5" xfId="0" applyFont="1" applyFill="1" applyBorder="1" applyAlignment="1">
      <alignment horizontal="left" vertical="top"/>
    </xf>
    <xf numFmtId="44" fontId="30" fillId="6" borderId="5" xfId="2" applyFont="1" applyFill="1" applyBorder="1" applyAlignment="1">
      <alignment horizontal="left" vertical="top"/>
    </xf>
    <xf numFmtId="15" fontId="8" fillId="6" borderId="5" xfId="1" applyNumberFormat="1" applyFont="1" applyFill="1" applyBorder="1" applyAlignment="1">
      <alignment horizontal="left" vertical="top"/>
    </xf>
    <xf numFmtId="164" fontId="8" fillId="6" borderId="5" xfId="3" applyFont="1" applyFill="1" applyBorder="1" applyAlignment="1">
      <alignment horizontal="left" vertical="top"/>
    </xf>
    <xf numFmtId="6" fontId="8" fillId="6" borderId="5" xfId="1" applyNumberFormat="1" applyFont="1" applyFill="1" applyBorder="1" applyAlignment="1">
      <alignment horizontal="left" vertical="top"/>
    </xf>
    <xf numFmtId="0" fontId="23" fillId="0" borderId="5" xfId="0" applyFont="1" applyBorder="1" applyAlignment="1">
      <alignment horizontal="left" vertical="top" wrapText="1"/>
    </xf>
    <xf numFmtId="3" fontId="23" fillId="0" borderId="5" xfId="0" applyNumberFormat="1" applyFont="1" applyBorder="1" applyAlignment="1">
      <alignment horizontal="left" vertical="top"/>
    </xf>
    <xf numFmtId="166" fontId="24" fillId="0" borderId="5" xfId="5" applyNumberFormat="1" applyFont="1" applyFill="1" applyBorder="1" applyAlignment="1" applyProtection="1">
      <alignment horizontal="left" vertical="top" wrapText="1"/>
    </xf>
    <xf numFmtId="3" fontId="24" fillId="0" borderId="5" xfId="0" applyNumberFormat="1" applyFont="1" applyBorder="1" applyAlignment="1">
      <alignment horizontal="left" vertical="top"/>
    </xf>
    <xf numFmtId="166" fontId="24" fillId="0" borderId="5" xfId="5" applyNumberFormat="1" applyFont="1" applyFill="1" applyBorder="1" applyAlignment="1" applyProtection="1">
      <alignment horizontal="left" vertical="top"/>
    </xf>
    <xf numFmtId="3" fontId="24" fillId="0" borderId="5" xfId="5" applyNumberFormat="1" applyFont="1" applyFill="1" applyBorder="1" applyAlignment="1" applyProtection="1">
      <alignment horizontal="left" vertical="top"/>
    </xf>
    <xf numFmtId="166" fontId="8" fillId="0" borderId="5" xfId="8" applyNumberFormat="1" applyFont="1" applyFill="1" applyBorder="1" applyAlignment="1">
      <alignment horizontal="left" vertical="top"/>
    </xf>
    <xf numFmtId="166" fontId="24" fillId="0" borderId="5" xfId="5" applyNumberFormat="1" applyFont="1" applyFill="1" applyBorder="1" applyAlignment="1">
      <alignment horizontal="left" vertical="top"/>
    </xf>
    <xf numFmtId="3" fontId="24" fillId="0" borderId="5" xfId="5" applyNumberFormat="1" applyFont="1" applyFill="1" applyBorder="1" applyAlignment="1" applyProtection="1">
      <alignment horizontal="left" vertical="top" wrapText="1"/>
    </xf>
    <xf numFmtId="0" fontId="24" fillId="0" borderId="5" xfId="5" applyFont="1" applyFill="1" applyBorder="1" applyAlignment="1" applyProtection="1">
      <alignment horizontal="left" vertical="top"/>
    </xf>
    <xf numFmtId="3" fontId="8" fillId="0" borderId="5" xfId="8" applyNumberFormat="1" applyFont="1" applyFill="1" applyBorder="1" applyAlignment="1">
      <alignment horizontal="left" vertical="top"/>
    </xf>
    <xf numFmtId="3" fontId="24" fillId="0" borderId="5" xfId="5" applyNumberFormat="1" applyFont="1" applyFill="1" applyBorder="1" applyAlignment="1">
      <alignment horizontal="left" vertical="top"/>
    </xf>
    <xf numFmtId="0" fontId="24" fillId="0" borderId="5" xfId="5" applyFont="1" applyFill="1" applyBorder="1" applyAlignment="1">
      <alignment horizontal="left" vertical="top" wrapText="1"/>
    </xf>
    <xf numFmtId="170" fontId="23" fillId="0" borderId="5" xfId="0" applyNumberFormat="1" applyFont="1" applyBorder="1" applyAlignment="1">
      <alignment horizontal="left" vertical="top"/>
    </xf>
    <xf numFmtId="0" fontId="26" fillId="0" borderId="5" xfId="0" applyFont="1" applyBorder="1" applyAlignment="1">
      <alignment horizontal="left" vertical="top" wrapText="1"/>
    </xf>
    <xf numFmtId="3" fontId="24" fillId="0" borderId="5" xfId="0" applyNumberFormat="1" applyFont="1" applyBorder="1" applyAlignment="1">
      <alignment horizontal="left" vertical="top" wrapText="1"/>
    </xf>
    <xf numFmtId="0" fontId="22" fillId="8" borderId="5" xfId="0" applyFont="1" applyFill="1" applyBorder="1" applyAlignment="1">
      <alignment horizontal="left" vertical="top"/>
    </xf>
    <xf numFmtId="0" fontId="8" fillId="8" borderId="5" xfId="0" applyFont="1" applyFill="1" applyBorder="1" applyAlignment="1">
      <alignment horizontal="left" vertical="top"/>
    </xf>
    <xf numFmtId="44" fontId="22" fillId="8" borderId="5" xfId="2" applyFont="1" applyFill="1" applyBorder="1" applyAlignment="1">
      <alignment horizontal="left" vertical="top"/>
    </xf>
    <xf numFmtId="10" fontId="23" fillId="8" borderId="5" xfId="4" applyNumberFormat="1" applyFont="1" applyFill="1" applyBorder="1" applyAlignment="1">
      <alignment horizontal="left" vertical="top"/>
    </xf>
    <xf numFmtId="15" fontId="23" fillId="8" borderId="5" xfId="6" applyNumberFormat="1" applyFont="1" applyFill="1" applyBorder="1" applyAlignment="1">
      <alignment horizontal="left" vertical="top"/>
    </xf>
    <xf numFmtId="164" fontId="23" fillId="8" borderId="5" xfId="3" applyFont="1" applyFill="1" applyBorder="1" applyAlignment="1">
      <alignment horizontal="left" vertical="top"/>
    </xf>
    <xf numFmtId="6" fontId="23" fillId="8" borderId="5" xfId="6" applyNumberFormat="1" applyFont="1" applyFill="1" applyBorder="1" applyAlignment="1">
      <alignment horizontal="left" vertical="top"/>
    </xf>
    <xf numFmtId="44" fontId="23" fillId="0" borderId="5" xfId="2" applyFont="1" applyFill="1" applyBorder="1" applyAlignment="1">
      <alignment horizontal="left" vertical="top"/>
    </xf>
    <xf numFmtId="0" fontId="28" fillId="0" borderId="5" xfId="0" applyFont="1" applyBorder="1" applyAlignment="1">
      <alignment horizontal="left" vertical="top"/>
    </xf>
    <xf numFmtId="0" fontId="25" fillId="0" borderId="5" xfId="0" applyFont="1" applyBorder="1" applyAlignment="1">
      <alignment horizontal="left" vertical="top"/>
    </xf>
    <xf numFmtId="44" fontId="22" fillId="0" borderId="5" xfId="2" applyFont="1" applyFill="1" applyBorder="1" applyAlignment="1">
      <alignment horizontal="left" vertical="top"/>
    </xf>
    <xf numFmtId="44" fontId="23" fillId="0" borderId="5" xfId="4" applyNumberFormat="1" applyFont="1" applyFill="1" applyBorder="1" applyAlignment="1">
      <alignment horizontal="left" vertical="top"/>
    </xf>
    <xf numFmtId="0" fontId="23" fillId="0" borderId="5" xfId="3" applyNumberFormat="1" applyFont="1" applyFill="1" applyBorder="1" applyAlignment="1">
      <alignment horizontal="left" vertical="top" wrapText="1"/>
    </xf>
    <xf numFmtId="164" fontId="26" fillId="0" borderId="5" xfId="3" applyFont="1" applyFill="1" applyBorder="1" applyAlignment="1">
      <alignment horizontal="left" vertical="top"/>
    </xf>
    <xf numFmtId="44" fontId="8" fillId="0" borderId="5" xfId="2" applyFont="1" applyBorder="1" applyAlignment="1">
      <alignment horizontal="left" vertical="top" wrapText="1"/>
    </xf>
    <xf numFmtId="0" fontId="22" fillId="7" borderId="5" xfId="0" applyFont="1" applyFill="1" applyBorder="1" applyAlignment="1">
      <alignment horizontal="left" vertical="top"/>
    </xf>
    <xf numFmtId="0" fontId="8" fillId="7" borderId="5" xfId="0" applyFont="1" applyFill="1" applyBorder="1" applyAlignment="1">
      <alignment horizontal="left" vertical="top"/>
    </xf>
    <xf numFmtId="44" fontId="22" fillId="7" borderId="5" xfId="2" applyFont="1" applyFill="1" applyBorder="1" applyAlignment="1">
      <alignment horizontal="left" vertical="top"/>
    </xf>
    <xf numFmtId="10" fontId="23" fillId="7" borderId="5" xfId="4" applyNumberFormat="1" applyFont="1" applyFill="1" applyBorder="1" applyAlignment="1">
      <alignment horizontal="left" vertical="top"/>
    </xf>
    <xf numFmtId="15" fontId="23" fillId="7" borderId="5" xfId="6" applyNumberFormat="1" applyFont="1" applyFill="1" applyBorder="1" applyAlignment="1">
      <alignment horizontal="left" vertical="top"/>
    </xf>
    <xf numFmtId="164" fontId="23" fillId="7" borderId="5" xfId="3" applyFont="1" applyFill="1" applyBorder="1" applyAlignment="1">
      <alignment horizontal="left" vertical="top"/>
    </xf>
    <xf numFmtId="6" fontId="23" fillId="7" borderId="5" xfId="6" applyNumberFormat="1" applyFont="1" applyFill="1" applyBorder="1" applyAlignment="1">
      <alignment horizontal="left" vertical="top"/>
    </xf>
    <xf numFmtId="0" fontId="26" fillId="0" borderId="5" xfId="0" applyFont="1" applyBorder="1" applyAlignment="1">
      <alignment horizontal="left" vertical="top"/>
    </xf>
    <xf numFmtId="43" fontId="23" fillId="0" borderId="5" xfId="9" applyFont="1" applyFill="1" applyBorder="1" applyAlignment="1">
      <alignment horizontal="left" vertical="top"/>
    </xf>
    <xf numFmtId="15" fontId="23" fillId="0" borderId="5" xfId="1" applyNumberFormat="1" applyFont="1" applyFill="1" applyBorder="1" applyAlignment="1">
      <alignment horizontal="left" vertical="top"/>
    </xf>
    <xf numFmtId="6" fontId="23" fillId="0" borderId="5" xfId="1" applyNumberFormat="1" applyFont="1" applyFill="1" applyBorder="1" applyAlignment="1">
      <alignment horizontal="left" vertical="top"/>
    </xf>
    <xf numFmtId="0" fontId="8" fillId="0" borderId="5" xfId="3" applyNumberFormat="1" applyFont="1" applyFill="1" applyBorder="1" applyAlignment="1">
      <alignment horizontal="left" vertical="top" wrapText="1"/>
    </xf>
    <xf numFmtId="164" fontId="23" fillId="0" borderId="5" xfId="3" applyFont="1" applyFill="1" applyBorder="1" applyAlignment="1">
      <alignment horizontal="left" vertical="top" wrapText="1"/>
    </xf>
    <xf numFmtId="0" fontId="22" fillId="11" borderId="5" xfId="0" applyFont="1" applyFill="1" applyBorder="1" applyAlignment="1">
      <alignment horizontal="left" vertical="top"/>
    </xf>
    <xf numFmtId="44" fontId="22" fillId="11" borderId="5" xfId="2" applyFont="1" applyFill="1" applyBorder="1" applyAlignment="1">
      <alignment horizontal="left" vertical="top"/>
    </xf>
    <xf numFmtId="10" fontId="23" fillId="11" borderId="5" xfId="4" applyNumberFormat="1" applyFont="1" applyFill="1" applyBorder="1" applyAlignment="1">
      <alignment horizontal="left" vertical="top"/>
    </xf>
    <xf numFmtId="15" fontId="23" fillId="11" borderId="5" xfId="6" applyNumberFormat="1" applyFont="1" applyFill="1" applyBorder="1" applyAlignment="1">
      <alignment horizontal="left" vertical="top"/>
    </xf>
    <xf numFmtId="164" fontId="23" fillId="11" borderId="5" xfId="3" applyFont="1" applyFill="1" applyBorder="1" applyAlignment="1">
      <alignment horizontal="left" vertical="top"/>
    </xf>
    <xf numFmtId="6" fontId="23" fillId="11" borderId="5" xfId="6" applyNumberFormat="1" applyFont="1" applyFill="1" applyBorder="1" applyAlignment="1">
      <alignment horizontal="left" vertical="top"/>
    </xf>
    <xf numFmtId="0" fontId="22" fillId="9" borderId="5" xfId="0" applyFont="1" applyFill="1" applyBorder="1" applyAlignment="1">
      <alignment horizontal="left" vertical="top"/>
    </xf>
    <xf numFmtId="6" fontId="23" fillId="9" borderId="5" xfId="6" applyNumberFormat="1" applyFont="1" applyFill="1" applyBorder="1" applyAlignment="1">
      <alignment horizontal="left" vertical="top"/>
    </xf>
    <xf numFmtId="169" fontId="23" fillId="0" borderId="5" xfId="6" applyNumberFormat="1" applyFont="1" applyFill="1" applyBorder="1" applyAlignment="1">
      <alignment horizontal="left" vertical="top"/>
    </xf>
    <xf numFmtId="15" fontId="22" fillId="0" borderId="5" xfId="1" applyNumberFormat="1" applyFont="1" applyFill="1" applyBorder="1" applyAlignment="1">
      <alignment horizontal="left" vertical="top"/>
    </xf>
    <xf numFmtId="6" fontId="22" fillId="0" borderId="5" xfId="1" applyNumberFormat="1" applyFont="1" applyFill="1" applyBorder="1" applyAlignment="1">
      <alignment horizontal="left" vertical="top"/>
    </xf>
    <xf numFmtId="44" fontId="8" fillId="0" borderId="5" xfId="2" applyFont="1" applyFill="1" applyBorder="1" applyAlignment="1">
      <alignment horizontal="left" vertical="top"/>
    </xf>
    <xf numFmtId="44" fontId="26" fillId="0" borderId="5" xfId="2" applyFont="1" applyFill="1" applyBorder="1" applyAlignment="1">
      <alignment horizontal="left" vertical="top"/>
    </xf>
    <xf numFmtId="169" fontId="23" fillId="0" borderId="5" xfId="3" applyNumberFormat="1" applyFont="1" applyFill="1" applyBorder="1" applyAlignment="1">
      <alignment horizontal="left" vertical="top"/>
    </xf>
    <xf numFmtId="3" fontId="22" fillId="6" borderId="5" xfId="0" applyNumberFormat="1" applyFont="1" applyFill="1" applyBorder="1" applyAlignment="1" applyProtection="1">
      <alignment horizontal="left" vertical="top" wrapText="1"/>
      <protection locked="0"/>
    </xf>
    <xf numFmtId="0" fontId="22" fillId="8" borderId="5" xfId="0" applyFont="1" applyFill="1" applyBorder="1" applyAlignment="1">
      <alignment horizontal="left" vertical="top" wrapText="1"/>
    </xf>
    <xf numFmtId="0" fontId="22" fillId="10" borderId="5" xfId="0" applyFont="1" applyFill="1" applyBorder="1" applyAlignment="1">
      <alignment horizontal="left" vertical="top" wrapText="1"/>
    </xf>
    <xf numFmtId="0" fontId="22" fillId="11" borderId="5" xfId="0" applyFont="1" applyFill="1" applyBorder="1" applyAlignment="1">
      <alignment horizontal="left" vertical="top" wrapText="1"/>
    </xf>
    <xf numFmtId="0" fontId="26" fillId="12" borderId="5" xfId="0" applyFont="1" applyFill="1" applyBorder="1" applyAlignment="1">
      <alignment horizontal="left" vertical="top" wrapText="1"/>
    </xf>
    <xf numFmtId="0" fontId="23" fillId="0" borderId="0" xfId="0" applyFont="1" applyAlignment="1">
      <alignment horizontal="left" vertical="center"/>
    </xf>
    <xf numFmtId="44" fontId="26" fillId="0" borderId="5" xfId="2" applyFont="1" applyBorder="1" applyAlignment="1">
      <alignment horizontal="left" vertical="top" wrapText="1"/>
    </xf>
    <xf numFmtId="44" fontId="22" fillId="6" borderId="5" xfId="2" applyFont="1" applyFill="1" applyBorder="1" applyAlignment="1" applyProtection="1">
      <alignment horizontal="left" vertical="top" wrapText="1"/>
      <protection locked="0"/>
    </xf>
    <xf numFmtId="0" fontId="8" fillId="0" borderId="0" xfId="0" applyFont="1" applyAlignment="1">
      <alignment horizontal="left" vertical="center"/>
    </xf>
    <xf numFmtId="44" fontId="22" fillId="8" borderId="5" xfId="2" applyFont="1" applyFill="1" applyBorder="1" applyAlignment="1">
      <alignment horizontal="left" vertical="top" wrapText="1"/>
    </xf>
    <xf numFmtId="44" fontId="22" fillId="10" borderId="5" xfId="2" applyFont="1" applyFill="1" applyBorder="1" applyAlignment="1">
      <alignment horizontal="left" vertical="top" wrapText="1"/>
    </xf>
    <xf numFmtId="44" fontId="22" fillId="11" borderId="5" xfId="2" applyFont="1" applyFill="1" applyBorder="1" applyAlignment="1">
      <alignment horizontal="left" vertical="top" wrapText="1"/>
    </xf>
    <xf numFmtId="44" fontId="26" fillId="12" borderId="5" xfId="2" applyFont="1" applyFill="1" applyBorder="1" applyAlignment="1">
      <alignment horizontal="left" vertical="top" wrapText="1"/>
    </xf>
    <xf numFmtId="44" fontId="23" fillId="0" borderId="0" xfId="2" applyFont="1" applyBorder="1" applyAlignment="1">
      <alignment horizontal="left" vertical="top"/>
    </xf>
    <xf numFmtId="6" fontId="26" fillId="0" borderId="5" xfId="1" applyNumberFormat="1" applyFont="1" applyFill="1" applyBorder="1" applyAlignment="1" applyProtection="1">
      <alignment horizontal="left" vertical="top" wrapText="1"/>
      <protection locked="0"/>
    </xf>
    <xf numFmtId="3" fontId="26" fillId="6" borderId="5" xfId="0" applyNumberFormat="1" applyFont="1" applyFill="1" applyBorder="1" applyAlignment="1" applyProtection="1">
      <alignment horizontal="left" vertical="top" wrapText="1"/>
      <protection locked="0"/>
    </xf>
    <xf numFmtId="10" fontId="23" fillId="6" borderId="5" xfId="4" applyNumberFormat="1" applyFont="1" applyFill="1" applyBorder="1" applyAlignment="1">
      <alignment horizontal="left" vertical="top"/>
    </xf>
    <xf numFmtId="0" fontId="26" fillId="8" borderId="5" xfId="0" applyFont="1" applyFill="1" applyBorder="1" applyAlignment="1">
      <alignment horizontal="left" vertical="top" wrapText="1"/>
    </xf>
    <xf numFmtId="0" fontId="26" fillId="10" borderId="5" xfId="0" applyFont="1" applyFill="1" applyBorder="1" applyAlignment="1">
      <alignment horizontal="left" vertical="top" wrapText="1"/>
    </xf>
    <xf numFmtId="0" fontId="26" fillId="11" borderId="5" xfId="0" applyFont="1" applyFill="1" applyBorder="1" applyAlignment="1">
      <alignment horizontal="left" vertical="top" wrapText="1"/>
    </xf>
    <xf numFmtId="44" fontId="23" fillId="0" borderId="0" xfId="2" applyFont="1" applyAlignment="1">
      <alignment horizontal="left" vertical="top"/>
    </xf>
    <xf numFmtId="44" fontId="23" fillId="0" borderId="5" xfId="0" applyNumberFormat="1" applyFont="1" applyBorder="1" applyAlignment="1">
      <alignment horizontal="left" vertical="center"/>
    </xf>
    <xf numFmtId="0" fontId="23" fillId="0" borderId="5" xfId="0" applyFont="1" applyBorder="1" applyAlignment="1">
      <alignment horizontal="left" vertical="center"/>
    </xf>
    <xf numFmtId="1" fontId="8" fillId="0" borderId="0" xfId="0" applyNumberFormat="1" applyFont="1" applyAlignment="1">
      <alignment horizontal="left" vertical="top"/>
    </xf>
    <xf numFmtId="1" fontId="26" fillId="0" borderId="5" xfId="0" applyNumberFormat="1" applyFont="1" applyBorder="1" applyAlignment="1">
      <alignment horizontal="left" vertical="top" wrapText="1"/>
    </xf>
    <xf numFmtId="1" fontId="22" fillId="0" borderId="5" xfId="0" applyNumberFormat="1" applyFont="1" applyBorder="1" applyAlignment="1" applyProtection="1">
      <alignment horizontal="left" vertical="top" wrapText="1"/>
      <protection locked="0"/>
    </xf>
    <xf numFmtId="1" fontId="22" fillId="6" borderId="5" xfId="0" applyNumberFormat="1" applyFont="1" applyFill="1" applyBorder="1" applyAlignment="1" applyProtection="1">
      <alignment horizontal="left" vertical="top" wrapText="1"/>
      <protection locked="0"/>
    </xf>
    <xf numFmtId="1" fontId="23" fillId="0" borderId="5" xfId="0" applyNumberFormat="1" applyFont="1" applyBorder="1" applyAlignment="1">
      <alignment horizontal="left" vertical="top"/>
    </xf>
    <xf numFmtId="1" fontId="22" fillId="0" borderId="5" xfId="0" applyNumberFormat="1" applyFont="1" applyBorder="1" applyAlignment="1">
      <alignment horizontal="left" vertical="top"/>
    </xf>
    <xf numFmtId="1" fontId="8" fillId="0" borderId="5" xfId="0" applyNumberFormat="1" applyFont="1" applyBorder="1" applyAlignment="1">
      <alignment horizontal="left" vertical="top"/>
    </xf>
    <xf numFmtId="1" fontId="8" fillId="6" borderId="5" xfId="0" applyNumberFormat="1" applyFont="1" applyFill="1" applyBorder="1" applyAlignment="1">
      <alignment horizontal="left" vertical="top"/>
    </xf>
    <xf numFmtId="1" fontId="22" fillId="8" borderId="5" xfId="0" applyNumberFormat="1" applyFont="1" applyFill="1" applyBorder="1" applyAlignment="1">
      <alignment horizontal="left" vertical="top" wrapText="1"/>
    </xf>
    <xf numFmtId="1" fontId="8" fillId="0" borderId="5" xfId="8" applyNumberFormat="1" applyFont="1" applyFill="1" applyBorder="1" applyAlignment="1">
      <alignment horizontal="left" vertical="top"/>
    </xf>
    <xf numFmtId="1" fontId="8" fillId="8" borderId="5" xfId="0" applyNumberFormat="1" applyFont="1" applyFill="1" applyBorder="1" applyAlignment="1">
      <alignment horizontal="left" vertical="top"/>
    </xf>
    <xf numFmtId="1" fontId="22" fillId="10" borderId="5" xfId="0" applyNumberFormat="1" applyFont="1" applyFill="1" applyBorder="1" applyAlignment="1">
      <alignment horizontal="left" vertical="top" wrapText="1"/>
    </xf>
    <xf numFmtId="1" fontId="22" fillId="0" borderId="5" xfId="0" applyNumberFormat="1" applyFont="1" applyBorder="1" applyAlignment="1">
      <alignment horizontal="left" vertical="top" wrapText="1"/>
    </xf>
    <xf numFmtId="1" fontId="8" fillId="7" borderId="5" xfId="0" applyNumberFormat="1" applyFont="1" applyFill="1" applyBorder="1" applyAlignment="1">
      <alignment horizontal="left" vertical="top"/>
    </xf>
    <xf numFmtId="1" fontId="22" fillId="11" borderId="5" xfId="0" applyNumberFormat="1" applyFont="1" applyFill="1" applyBorder="1" applyAlignment="1">
      <alignment horizontal="left" vertical="top" wrapText="1"/>
    </xf>
    <xf numFmtId="1" fontId="22" fillId="11" borderId="5" xfId="0" applyNumberFormat="1" applyFont="1" applyFill="1" applyBorder="1" applyAlignment="1">
      <alignment horizontal="left" vertical="top"/>
    </xf>
    <xf numFmtId="1" fontId="22" fillId="8" borderId="5" xfId="0" applyNumberFormat="1" applyFont="1" applyFill="1" applyBorder="1" applyAlignment="1">
      <alignment horizontal="left" vertical="top"/>
    </xf>
    <xf numFmtId="1" fontId="23" fillId="0" borderId="5" xfId="2" applyNumberFormat="1" applyFont="1" applyFill="1" applyBorder="1" applyAlignment="1">
      <alignment horizontal="left" vertical="top"/>
    </xf>
    <xf numFmtId="1" fontId="26" fillId="12" borderId="5" xfId="0" applyNumberFormat="1" applyFont="1" applyFill="1" applyBorder="1" applyAlignment="1">
      <alignment horizontal="left" vertical="top" wrapText="1"/>
    </xf>
    <xf numFmtId="44" fontId="23" fillId="8" borderId="5" xfId="2" applyFont="1" applyFill="1" applyBorder="1" applyAlignment="1">
      <alignment horizontal="left" vertical="top"/>
    </xf>
    <xf numFmtId="44" fontId="8" fillId="0" borderId="5" xfId="1" applyNumberFormat="1" applyFont="1" applyFill="1" applyBorder="1" applyAlignment="1">
      <alignment horizontal="left" vertical="top"/>
    </xf>
    <xf numFmtId="44" fontId="22" fillId="0" borderId="5" xfId="1" applyNumberFormat="1" applyFont="1" applyFill="1" applyBorder="1" applyAlignment="1">
      <alignment horizontal="left" vertical="top"/>
    </xf>
    <xf numFmtId="0" fontId="23" fillId="6" borderId="0" xfId="0" applyFont="1" applyFill="1" applyAlignment="1">
      <alignment horizontal="left" vertical="center"/>
    </xf>
    <xf numFmtId="15" fontId="23" fillId="6" borderId="5" xfId="6" applyNumberFormat="1" applyFont="1" applyFill="1" applyBorder="1" applyAlignment="1">
      <alignment horizontal="left" vertical="top"/>
    </xf>
    <xf numFmtId="0" fontId="23" fillId="6" borderId="5" xfId="6" applyNumberFormat="1" applyFont="1" applyFill="1" applyBorder="1" applyAlignment="1">
      <alignment horizontal="left" vertical="top"/>
    </xf>
    <xf numFmtId="0" fontId="23" fillId="0" borderId="5" xfId="6" applyNumberFormat="1" applyFont="1" applyFill="1" applyBorder="1" applyAlignment="1">
      <alignment horizontal="left" vertical="top"/>
    </xf>
    <xf numFmtId="0" fontId="8" fillId="0" borderId="5" xfId="1" applyNumberFormat="1" applyFont="1" applyFill="1" applyBorder="1" applyAlignment="1">
      <alignment horizontal="left" vertical="top"/>
    </xf>
    <xf numFmtId="0" fontId="23" fillId="0" borderId="5" xfId="1" applyNumberFormat="1" applyFont="1" applyFill="1" applyBorder="1" applyAlignment="1">
      <alignment horizontal="left" vertical="top"/>
    </xf>
    <xf numFmtId="44" fontId="26" fillId="0" borderId="5" xfId="2" applyFont="1" applyFill="1" applyBorder="1" applyAlignment="1">
      <alignment horizontal="left" vertical="top" wrapText="1"/>
    </xf>
    <xf numFmtId="0" fontId="26" fillId="0" borderId="5" xfId="2" applyNumberFormat="1" applyFont="1" applyFill="1" applyBorder="1" applyAlignment="1">
      <alignment horizontal="left" vertical="top" wrapText="1"/>
    </xf>
    <xf numFmtId="44" fontId="22" fillId="0" borderId="5" xfId="2" applyFont="1" applyFill="1" applyBorder="1" applyAlignment="1" applyProtection="1">
      <alignment horizontal="left" vertical="top" wrapText="1"/>
      <protection locked="0"/>
    </xf>
    <xf numFmtId="3" fontId="26" fillId="0" borderId="5" xfId="0" applyNumberFormat="1" applyFont="1" applyBorder="1" applyAlignment="1" applyProtection="1">
      <alignment horizontal="left" vertical="top" wrapText="1"/>
      <protection locked="0"/>
    </xf>
    <xf numFmtId="0" fontId="22" fillId="0" borderId="5" xfId="0" applyFont="1" applyBorder="1" applyAlignment="1" applyProtection="1">
      <alignment horizontal="left" vertical="top" wrapText="1"/>
      <protection locked="0"/>
    </xf>
    <xf numFmtId="0" fontId="23" fillId="0" borderId="5" xfId="0" applyFont="1" applyBorder="1" applyAlignment="1">
      <alignment horizontal="left" vertical="justify" wrapText="1"/>
    </xf>
    <xf numFmtId="0" fontId="8" fillId="0" borderId="5" xfId="0" applyFont="1" applyBorder="1" applyAlignment="1">
      <alignment horizontal="justify" vertical="justify" wrapText="1"/>
    </xf>
    <xf numFmtId="0" fontId="8" fillId="0" borderId="5" xfId="0" applyFont="1" applyBorder="1" applyAlignment="1">
      <alignment vertical="center"/>
    </xf>
    <xf numFmtId="169" fontId="23" fillId="0" borderId="5" xfId="3" applyNumberFormat="1" applyFont="1" applyFill="1" applyBorder="1"/>
    <xf numFmtId="0" fontId="23" fillId="0" borderId="5" xfId="0" applyFont="1" applyBorder="1" applyAlignment="1">
      <alignment horizontal="left"/>
    </xf>
    <xf numFmtId="0" fontId="24" fillId="0" borderId="5" xfId="5" applyFont="1" applyFill="1" applyBorder="1" applyAlignment="1">
      <alignment vertical="center"/>
    </xf>
    <xf numFmtId="171" fontId="23" fillId="0" borderId="5" xfId="3" applyNumberFormat="1" applyFont="1" applyFill="1" applyBorder="1"/>
    <xf numFmtId="164" fontId="23" fillId="0" borderId="5" xfId="3" applyFont="1" applyFill="1" applyBorder="1"/>
    <xf numFmtId="44" fontId="8" fillId="0" borderId="5" xfId="2" applyFont="1" applyFill="1" applyBorder="1" applyAlignment="1">
      <alignment horizontal="left" vertical="top" wrapText="1"/>
    </xf>
    <xf numFmtId="44" fontId="8" fillId="0" borderId="0" xfId="2" applyFont="1" applyFill="1" applyAlignment="1">
      <alignment horizontal="left" vertical="top"/>
    </xf>
    <xf numFmtId="44" fontId="23" fillId="0" borderId="0" xfId="2" applyFont="1" applyFill="1" applyAlignment="1">
      <alignment horizontal="left" vertical="top"/>
    </xf>
    <xf numFmtId="0" fontId="8" fillId="0" borderId="0" xfId="2" applyNumberFormat="1" applyFont="1" applyFill="1" applyAlignment="1">
      <alignment horizontal="left" vertical="top"/>
    </xf>
    <xf numFmtId="44" fontId="23" fillId="0" borderId="0" xfId="2" applyFont="1" applyFill="1" applyBorder="1" applyAlignment="1">
      <alignment horizontal="left" vertical="top"/>
    </xf>
    <xf numFmtId="0" fontId="8" fillId="0" borderId="0" xfId="2" applyNumberFormat="1" applyFont="1" applyFill="1" applyBorder="1" applyAlignment="1">
      <alignment horizontal="left" vertical="top"/>
    </xf>
    <xf numFmtId="9" fontId="26" fillId="0" borderId="5" xfId="2" applyNumberFormat="1" applyFont="1" applyFill="1" applyBorder="1" applyAlignment="1">
      <alignment horizontal="left" vertical="top" wrapText="1"/>
    </xf>
    <xf numFmtId="44" fontId="22" fillId="0" borderId="0" xfId="2" applyFont="1" applyFill="1" applyAlignment="1">
      <alignment horizontal="left" vertical="top"/>
    </xf>
    <xf numFmtId="44" fontId="22" fillId="0" borderId="0" xfId="2" applyFont="1" applyFill="1" applyBorder="1" applyAlignment="1">
      <alignment horizontal="left" vertical="top"/>
    </xf>
    <xf numFmtId="168" fontId="29" fillId="0" borderId="5" xfId="4" applyNumberFormat="1" applyFont="1" applyBorder="1"/>
    <xf numFmtId="0" fontId="8" fillId="0" borderId="5" xfId="0" applyFont="1" applyBorder="1" applyAlignment="1">
      <alignment horizontal="left" vertical="center"/>
    </xf>
    <xf numFmtId="0" fontId="23" fillId="0" borderId="5" xfId="0" applyFont="1" applyBorder="1" applyAlignment="1">
      <alignment horizontal="center" vertical="center"/>
    </xf>
    <xf numFmtId="44" fontId="26" fillId="0" borderId="5" xfId="2" applyFont="1" applyFill="1" applyBorder="1" applyAlignment="1">
      <alignment horizontal="center" vertical="top" wrapText="1"/>
    </xf>
    <xf numFmtId="3" fontId="22" fillId="0" borderId="5" xfId="0" applyNumberFormat="1" applyFont="1" applyBorder="1" applyAlignment="1" applyProtection="1">
      <alignment horizontal="center" vertical="top" wrapText="1"/>
      <protection locked="0"/>
    </xf>
    <xf numFmtId="15" fontId="8" fillId="0" borderId="5" xfId="1" applyNumberFormat="1" applyFont="1" applyFill="1" applyBorder="1" applyAlignment="1">
      <alignment horizontal="center" vertical="top"/>
    </xf>
    <xf numFmtId="15" fontId="23" fillId="0" borderId="5" xfId="6" applyNumberFormat="1" applyFont="1" applyFill="1" applyBorder="1" applyAlignment="1">
      <alignment horizontal="center" vertical="top"/>
    </xf>
    <xf numFmtId="15" fontId="8" fillId="0" borderId="5" xfId="0" applyNumberFormat="1" applyFont="1" applyBorder="1" applyAlignment="1">
      <alignment horizontal="center" vertical="top"/>
    </xf>
    <xf numFmtId="0" fontId="22" fillId="0" borderId="5" xfId="0" applyFont="1" applyBorder="1" applyAlignment="1">
      <alignment horizontal="center" vertical="top"/>
    </xf>
    <xf numFmtId="15" fontId="23" fillId="0" borderId="5" xfId="1" applyNumberFormat="1" applyFont="1" applyFill="1" applyBorder="1" applyAlignment="1">
      <alignment horizontal="center" vertical="top"/>
    </xf>
    <xf numFmtId="15" fontId="26" fillId="0" borderId="5" xfId="6" applyNumberFormat="1" applyFont="1" applyFill="1" applyBorder="1" applyAlignment="1">
      <alignment horizontal="center" vertical="top"/>
    </xf>
    <xf numFmtId="44" fontId="8" fillId="0" borderId="0" xfId="2" applyFont="1" applyFill="1" applyAlignment="1">
      <alignment horizontal="center" vertical="top"/>
    </xf>
    <xf numFmtId="44" fontId="8" fillId="0" borderId="0" xfId="2" applyFont="1" applyFill="1" applyBorder="1" applyAlignment="1">
      <alignment horizontal="center" vertical="top"/>
    </xf>
    <xf numFmtId="3" fontId="22" fillId="0" borderId="5" xfId="0" applyNumberFormat="1" applyFont="1" applyBorder="1" applyAlignment="1" applyProtection="1">
      <alignment horizontal="center" vertical="center" wrapText="1"/>
      <protection locked="0"/>
    </xf>
    <xf numFmtId="1" fontId="22" fillId="0" borderId="5" xfId="0" applyNumberFormat="1" applyFont="1" applyBorder="1" applyAlignment="1" applyProtection="1">
      <alignment horizontal="center" vertical="center" wrapText="1"/>
      <protection locked="0"/>
    </xf>
    <xf numFmtId="6" fontId="26" fillId="0" borderId="5" xfId="1" applyNumberFormat="1" applyFont="1" applyFill="1" applyBorder="1" applyAlignment="1" applyProtection="1">
      <alignment horizontal="center" vertical="center" wrapText="1"/>
      <protection locked="0"/>
    </xf>
    <xf numFmtId="1" fontId="22" fillId="6" borderId="5" xfId="0" applyNumberFormat="1" applyFont="1" applyFill="1" applyBorder="1" applyAlignment="1">
      <alignment horizontal="left" vertical="top"/>
    </xf>
    <xf numFmtId="44" fontId="29" fillId="6" borderId="5" xfId="2" applyFont="1" applyFill="1" applyBorder="1"/>
    <xf numFmtId="44" fontId="23" fillId="6" borderId="5" xfId="4" applyNumberFormat="1" applyFont="1" applyFill="1" applyBorder="1" applyAlignment="1">
      <alignment horizontal="left" vertical="top"/>
    </xf>
    <xf numFmtId="44" fontId="23" fillId="6" borderId="5" xfId="6" applyNumberFormat="1" applyFont="1" applyFill="1" applyBorder="1" applyAlignment="1">
      <alignment horizontal="left" vertical="top"/>
    </xf>
    <xf numFmtId="168" fontId="26" fillId="6" borderId="5" xfId="6" applyNumberFormat="1" applyFont="1" applyFill="1" applyBorder="1" applyAlignment="1">
      <alignment horizontal="left" vertical="top"/>
    </xf>
    <xf numFmtId="15" fontId="23" fillId="6" borderId="5" xfId="6" applyNumberFormat="1" applyFont="1" applyFill="1" applyBorder="1" applyAlignment="1">
      <alignment horizontal="center" vertical="top"/>
    </xf>
    <xf numFmtId="164" fontId="23" fillId="6" borderId="5" xfId="3" applyFont="1" applyFill="1" applyBorder="1" applyAlignment="1">
      <alignment horizontal="left" vertical="top"/>
    </xf>
    <xf numFmtId="6" fontId="23" fillId="6" borderId="5" xfId="6" applyNumberFormat="1" applyFont="1" applyFill="1" applyBorder="1" applyAlignment="1">
      <alignment horizontal="left" vertical="top"/>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7" xfId="0" applyFont="1" applyBorder="1" applyAlignment="1">
      <alignment horizontal="center" vertical="center" wrapText="1"/>
    </xf>
  </cellXfs>
  <cellStyles count="10">
    <cellStyle name="Hipervínculo" xfId="5" builtinId="8"/>
    <cellStyle name="Millares" xfId="9" builtinId="3"/>
    <cellStyle name="Millares [0]" xfId="1" builtinId="6"/>
    <cellStyle name="Millares [0] 2" xfId="6" xr:uid="{03D2EA97-112B-6C4D-A215-AAD173161B68}"/>
    <cellStyle name="Millares 2 3" xfId="8" xr:uid="{A5AD7A2C-FCBE-C54C-8604-F40E36DA3209}"/>
    <cellStyle name="Moneda" xfId="2" builtinId="4"/>
    <cellStyle name="Moneda [0]" xfId="3" builtinId="7"/>
    <cellStyle name="Normal" xfId="0" builtinId="0"/>
    <cellStyle name="Normal 2" xfId="7" xr:uid="{8967E7BC-15F6-2243-BEC0-93A8C5F3E396}"/>
    <cellStyle name="Porcentaje" xfId="4" builtinId="5"/>
  </cellStyles>
  <dxfs count="0"/>
  <tableStyles count="0" defaultTableStyle="TableStyleMedium2" defaultPivotStyle="PivotStyleLight16"/>
  <colors>
    <mruColors>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57150</xdr:colOff>
      <xdr:row>858</xdr:row>
      <xdr:rowOff>28575</xdr:rowOff>
    </xdr:from>
    <xdr:to>
      <xdr:col>10</xdr:col>
      <xdr:colOff>1403518</xdr:colOff>
      <xdr:row>863</xdr:row>
      <xdr:rowOff>190</xdr:rowOff>
    </xdr:to>
    <xdr:pic>
      <xdr:nvPicPr>
        <xdr:cNvPr id="2" name="Imagen 1">
          <a:extLst>
            <a:ext uri="{FF2B5EF4-FFF2-40B4-BE49-F238E27FC236}">
              <a16:creationId xmlns:a16="http://schemas.microsoft.com/office/drawing/2014/main" id="{516378FA-83AD-D44C-AC40-FF509775C9CD}"/>
            </a:ext>
          </a:extLst>
        </xdr:cNvPr>
        <xdr:cNvPicPr>
          <a:picLocks noChangeAspect="1" noChangeArrowheads="1"/>
        </xdr:cNvPicPr>
      </xdr:nvPicPr>
      <xdr:blipFill>
        <a:blip xmlns:r="http://schemas.openxmlformats.org/officeDocument/2006/relationships" r:embed="rId1" cstate="print">
          <a:biLevel thresh="50000"/>
          <a:extLst>
            <a:ext uri="{28A0092B-C50C-407E-A947-70E740481C1C}">
              <a14:useLocalDpi xmlns:a14="http://schemas.microsoft.com/office/drawing/2010/main" val="0"/>
            </a:ext>
          </a:extLst>
        </a:blip>
        <a:srcRect/>
        <a:stretch>
          <a:fillRect/>
        </a:stretch>
      </xdr:blipFill>
      <xdr:spPr bwMode="auto">
        <a:xfrm>
          <a:off x="20504150" y="246586375"/>
          <a:ext cx="1346368"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861</xdr:row>
      <xdr:rowOff>0</xdr:rowOff>
    </xdr:from>
    <xdr:to>
      <xdr:col>6</xdr:col>
      <xdr:colOff>304800</xdr:colOff>
      <xdr:row>862</xdr:row>
      <xdr:rowOff>114301</xdr:rowOff>
    </xdr:to>
    <xdr:sp macro="" textlink="">
      <xdr:nvSpPr>
        <xdr:cNvPr id="3" name="AutoShape 1175" descr="E71CE975-26D1-4480-9BAD-4D866ABC827E.png">
          <a:extLst>
            <a:ext uri="{FF2B5EF4-FFF2-40B4-BE49-F238E27FC236}">
              <a16:creationId xmlns:a16="http://schemas.microsoft.com/office/drawing/2014/main" id="{0304E414-7BE7-3145-9C12-4FDAD0BA8996}"/>
            </a:ext>
          </a:extLst>
        </xdr:cNvPr>
        <xdr:cNvSpPr>
          <a:spLocks noChangeAspect="1" noChangeArrowheads="1"/>
        </xdr:cNvSpPr>
      </xdr:nvSpPr>
      <xdr:spPr bwMode="auto">
        <a:xfrm>
          <a:off x="14706600" y="2470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861</xdr:row>
      <xdr:rowOff>0</xdr:rowOff>
    </xdr:from>
    <xdr:to>
      <xdr:col>6</xdr:col>
      <xdr:colOff>304800</xdr:colOff>
      <xdr:row>862</xdr:row>
      <xdr:rowOff>114301</xdr:rowOff>
    </xdr:to>
    <xdr:sp macro="" textlink="">
      <xdr:nvSpPr>
        <xdr:cNvPr id="4" name="AutoShape 1176" descr="E71CE975-26D1-4480-9BAD-4D866ABC827E.png">
          <a:extLst>
            <a:ext uri="{FF2B5EF4-FFF2-40B4-BE49-F238E27FC236}">
              <a16:creationId xmlns:a16="http://schemas.microsoft.com/office/drawing/2014/main" id="{C58F2702-6049-5B41-A605-2FA10B6B8488}"/>
            </a:ext>
          </a:extLst>
        </xdr:cNvPr>
        <xdr:cNvSpPr>
          <a:spLocks noChangeAspect="1" noChangeArrowheads="1"/>
        </xdr:cNvSpPr>
      </xdr:nvSpPr>
      <xdr:spPr bwMode="auto">
        <a:xfrm>
          <a:off x="14706600" y="247015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238125</xdr:colOff>
      <xdr:row>858</xdr:row>
      <xdr:rowOff>76200</xdr:rowOff>
    </xdr:from>
    <xdr:to>
      <xdr:col>6</xdr:col>
      <xdr:colOff>1219337</xdr:colOff>
      <xdr:row>863</xdr:row>
      <xdr:rowOff>19349</xdr:rowOff>
    </xdr:to>
    <xdr:pic>
      <xdr:nvPicPr>
        <xdr:cNvPr id="5" name="Imagen 4">
          <a:extLst>
            <a:ext uri="{FF2B5EF4-FFF2-40B4-BE49-F238E27FC236}">
              <a16:creationId xmlns:a16="http://schemas.microsoft.com/office/drawing/2014/main" id="{770C8A54-6CEC-7342-88B5-F509148EBCB0}"/>
            </a:ext>
          </a:extLst>
        </xdr:cNvPr>
        <xdr:cNvPicPr>
          <a:picLocks noChangeAspect="1"/>
        </xdr:cNvPicPr>
      </xdr:nvPicPr>
      <xdr:blipFill>
        <a:blip xmlns:r="http://schemas.openxmlformats.org/officeDocument/2006/relationships" r:embed="rId2"/>
        <a:stretch>
          <a:fillRect/>
        </a:stretch>
      </xdr:blipFill>
      <xdr:spPr>
        <a:xfrm>
          <a:off x="14944725" y="246634000"/>
          <a:ext cx="981212" cy="7811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1183</xdr:row>
      <xdr:rowOff>0</xdr:rowOff>
    </xdr:from>
    <xdr:ext cx="304800" cy="315387"/>
    <xdr:sp macro="" textlink="">
      <xdr:nvSpPr>
        <xdr:cNvPr id="8" name="AutoShape 1175" descr="E71CE975-26D1-4480-9BAD-4D866ABC827E.png">
          <a:extLst>
            <a:ext uri="{FF2B5EF4-FFF2-40B4-BE49-F238E27FC236}">
              <a16:creationId xmlns:a16="http://schemas.microsoft.com/office/drawing/2014/main" id="{7F0A2350-0782-41D7-B7F5-E9C3700EC538}"/>
            </a:ext>
          </a:extLst>
        </xdr:cNvPr>
        <xdr:cNvSpPr>
          <a:spLocks noChangeAspect="1" noChangeArrowheads="1"/>
        </xdr:cNvSpPr>
      </xdr:nvSpPr>
      <xdr:spPr bwMode="auto">
        <a:xfrm>
          <a:off x="10753725" y="46062900"/>
          <a:ext cx="304800" cy="3153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13</xdr:col>
      <xdr:colOff>0</xdr:colOff>
      <xdr:row>1183</xdr:row>
      <xdr:rowOff>0</xdr:rowOff>
    </xdr:from>
    <xdr:ext cx="304800" cy="315387"/>
    <xdr:sp macro="" textlink="">
      <xdr:nvSpPr>
        <xdr:cNvPr id="9" name="AutoShape 1176" descr="E71CE975-26D1-4480-9BAD-4D866ABC827E.png">
          <a:extLst>
            <a:ext uri="{FF2B5EF4-FFF2-40B4-BE49-F238E27FC236}">
              <a16:creationId xmlns:a16="http://schemas.microsoft.com/office/drawing/2014/main" id="{C6EE9B1D-EF43-4B87-B9AB-792B291D1382}"/>
            </a:ext>
          </a:extLst>
        </xdr:cNvPr>
        <xdr:cNvSpPr>
          <a:spLocks noChangeAspect="1" noChangeArrowheads="1"/>
        </xdr:cNvSpPr>
      </xdr:nvSpPr>
      <xdr:spPr bwMode="auto">
        <a:xfrm>
          <a:off x="10753725" y="46062900"/>
          <a:ext cx="304800" cy="3153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19</xdr:col>
      <xdr:colOff>0</xdr:colOff>
      <xdr:row>1153</xdr:row>
      <xdr:rowOff>0</xdr:rowOff>
    </xdr:from>
    <xdr:ext cx="304800" cy="315387"/>
    <xdr:sp macro="" textlink="">
      <xdr:nvSpPr>
        <xdr:cNvPr id="2" name="AutoShape 1175" descr="E71CE975-26D1-4480-9BAD-4D866ABC827E.png">
          <a:extLst>
            <a:ext uri="{FF2B5EF4-FFF2-40B4-BE49-F238E27FC236}">
              <a16:creationId xmlns:a16="http://schemas.microsoft.com/office/drawing/2014/main" id="{A1148890-31A6-43D8-BC78-CCA52DC86A1E}"/>
            </a:ext>
          </a:extLst>
        </xdr:cNvPr>
        <xdr:cNvSpPr>
          <a:spLocks noChangeAspect="1" noChangeArrowheads="1"/>
        </xdr:cNvSpPr>
      </xdr:nvSpPr>
      <xdr:spPr bwMode="auto">
        <a:xfrm>
          <a:off x="28013025" y="201434700"/>
          <a:ext cx="304800" cy="3153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19</xdr:col>
      <xdr:colOff>0</xdr:colOff>
      <xdr:row>1153</xdr:row>
      <xdr:rowOff>0</xdr:rowOff>
    </xdr:from>
    <xdr:ext cx="304800" cy="315387"/>
    <xdr:sp macro="" textlink="">
      <xdr:nvSpPr>
        <xdr:cNvPr id="3" name="AutoShape 1176" descr="E71CE975-26D1-4480-9BAD-4D866ABC827E.png">
          <a:extLst>
            <a:ext uri="{FF2B5EF4-FFF2-40B4-BE49-F238E27FC236}">
              <a16:creationId xmlns:a16="http://schemas.microsoft.com/office/drawing/2014/main" id="{95D200A2-C463-4E01-A0F0-A7097C2A6795}"/>
            </a:ext>
          </a:extLst>
        </xdr:cNvPr>
        <xdr:cNvSpPr>
          <a:spLocks noChangeAspect="1" noChangeArrowheads="1"/>
        </xdr:cNvSpPr>
      </xdr:nvSpPr>
      <xdr:spPr bwMode="auto">
        <a:xfrm>
          <a:off x="28013025" y="201434700"/>
          <a:ext cx="304800" cy="315387"/>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claudiopatinoa@yahoo.es" TargetMode="External"/><Relationship Id="rId299" Type="http://schemas.openxmlformats.org/officeDocument/2006/relationships/drawing" Target="../drawings/drawing1.xml"/><Relationship Id="rId21" Type="http://schemas.openxmlformats.org/officeDocument/2006/relationships/hyperlink" Target="mailto:diomedes2502.tao@gmail.com" TargetMode="External"/><Relationship Id="rId63" Type="http://schemas.openxmlformats.org/officeDocument/2006/relationships/hyperlink" Target="mailto:vargasj65@hotmail.com" TargetMode="External"/><Relationship Id="rId159" Type="http://schemas.openxmlformats.org/officeDocument/2006/relationships/hyperlink" Target="mailto:pnavarro@argos.com.co" TargetMode="External"/><Relationship Id="rId170" Type="http://schemas.openxmlformats.org/officeDocument/2006/relationships/hyperlink" Target="mailto:ingrid.marmolejo@gerdaudiaco.com" TargetMode="External"/><Relationship Id="rId226" Type="http://schemas.openxmlformats.org/officeDocument/2006/relationships/hyperlink" Target="mailto:fmotavita@hotmail.com" TargetMode="External"/><Relationship Id="rId268" Type="http://schemas.openxmlformats.org/officeDocument/2006/relationships/hyperlink" Target="mailto:daniela_888@outlook.es" TargetMode="External"/><Relationship Id="rId32" Type="http://schemas.openxmlformats.org/officeDocument/2006/relationships/hyperlink" Target="mailto:auxiliar6@grupoinduvecsas.com" TargetMode="External"/><Relationship Id="rId74" Type="http://schemas.openxmlformats.org/officeDocument/2006/relationships/hyperlink" Target="mailto:caor357@outlook.com" TargetMode="External"/><Relationship Id="rId128" Type="http://schemas.openxmlformats.org/officeDocument/2006/relationships/hyperlink" Target="mailto:edgarusacero@yahoo.com" TargetMode="External"/><Relationship Id="rId5" Type="http://schemas.openxmlformats.org/officeDocument/2006/relationships/hyperlink" Target="mailto:ventas@dimaferyhermaco.com" TargetMode="External"/><Relationship Id="rId181" Type="http://schemas.openxmlformats.org/officeDocument/2006/relationships/hyperlink" Target="mailto:ingrid.marmolejo@gerdaudiaco.com" TargetMode="External"/><Relationship Id="rId237" Type="http://schemas.openxmlformats.org/officeDocument/2006/relationships/hyperlink" Target="mailto:administracion@multifoxnet.com" TargetMode="External"/><Relationship Id="rId279" Type="http://schemas.openxmlformats.org/officeDocument/2006/relationships/hyperlink" Target="mailto:alexand94@hotmail.com" TargetMode="External"/><Relationship Id="rId43" Type="http://schemas.openxmlformats.org/officeDocument/2006/relationships/hyperlink" Target="mailto:cmingenieriaelectrica@gmail.com" TargetMode="External"/><Relationship Id="rId139" Type="http://schemas.openxmlformats.org/officeDocument/2006/relationships/hyperlink" Target="mailto:pnavarro@argos.com.co" TargetMode="External"/><Relationship Id="rId290" Type="http://schemas.openxmlformats.org/officeDocument/2006/relationships/hyperlink" Target="mailto:jorbet8602@gmail.com" TargetMode="External"/><Relationship Id="rId85" Type="http://schemas.openxmlformats.org/officeDocument/2006/relationships/hyperlink" Target="mailto:nomarosnofla@gmail.com" TargetMode="External"/><Relationship Id="rId150" Type="http://schemas.openxmlformats.org/officeDocument/2006/relationships/hyperlink" Target="mailto:pnavarro@argos.com.co" TargetMode="External"/><Relationship Id="rId192" Type="http://schemas.openxmlformats.org/officeDocument/2006/relationships/hyperlink" Target="mailto:amparo.arroyave@conaldesa.com.co" TargetMode="External"/><Relationship Id="rId206" Type="http://schemas.openxmlformats.org/officeDocument/2006/relationships/hyperlink" Target="mailto:cartera@setatemporal.com" TargetMode="External"/><Relationship Id="rId248" Type="http://schemas.openxmlformats.org/officeDocument/2006/relationships/hyperlink" Target="mailto:apartaestudiosriverfront@gmail.com" TargetMode="External"/><Relationship Id="rId12" Type="http://schemas.openxmlformats.org/officeDocument/2006/relationships/hyperlink" Target="mailto:glassve@hotmail.com" TargetMode="External"/><Relationship Id="rId108" Type="http://schemas.openxmlformats.org/officeDocument/2006/relationships/hyperlink" Target="mailto:info@seguridadsuperior.co" TargetMode="External"/><Relationship Id="rId54" Type="http://schemas.openxmlformats.org/officeDocument/2006/relationships/hyperlink" Target="mailto:caor357@outlook.com" TargetMode="External"/><Relationship Id="rId96" Type="http://schemas.openxmlformats.org/officeDocument/2006/relationships/hyperlink" Target="mailto:jorgeerubiog@hotmail.com" TargetMode="External"/><Relationship Id="rId161" Type="http://schemas.openxmlformats.org/officeDocument/2006/relationships/hyperlink" Target="mailto:ingrid.marmolejo@gerdaudiaco.com" TargetMode="External"/><Relationship Id="rId217" Type="http://schemas.openxmlformats.org/officeDocument/2006/relationships/hyperlink" Target="mailto:gerencia@koinko.com.co" TargetMode="External"/><Relationship Id="rId6" Type="http://schemas.openxmlformats.org/officeDocument/2006/relationships/hyperlink" Target="mailto:ventas@dimaferyhermaco.com" TargetMode="External"/><Relationship Id="rId238" Type="http://schemas.openxmlformats.org/officeDocument/2006/relationships/hyperlink" Target="mailto:administracion@multifoxnet.com" TargetMode="External"/><Relationship Id="rId259" Type="http://schemas.openxmlformats.org/officeDocument/2006/relationships/hyperlink" Target="mailto:facturacion@magnusseguridad.com.co" TargetMode="External"/><Relationship Id="rId23" Type="http://schemas.openxmlformats.org/officeDocument/2006/relationships/hyperlink" Target="mailto:gpa@gomezpinzon.com" TargetMode="External"/><Relationship Id="rId119" Type="http://schemas.openxmlformats.org/officeDocument/2006/relationships/hyperlink" Target="mailto:inversiones@savart.co" TargetMode="External"/><Relationship Id="rId270" Type="http://schemas.openxmlformats.org/officeDocument/2006/relationships/hyperlink" Target="mailto:melissacastellanosangel@gmail.com" TargetMode="External"/><Relationship Id="rId291" Type="http://schemas.openxmlformats.org/officeDocument/2006/relationships/hyperlink" Target="mailto:ddmarcela@hotmail.com" TargetMode="External"/><Relationship Id="rId44" Type="http://schemas.openxmlformats.org/officeDocument/2006/relationships/hyperlink" Target="mailto:jose.alarcon@techossas.com" TargetMode="External"/><Relationship Id="rId65" Type="http://schemas.openxmlformats.org/officeDocument/2006/relationships/hyperlink" Target="mailto:nomarosnofla@gmail.com" TargetMode="External"/><Relationship Id="rId86" Type="http://schemas.openxmlformats.org/officeDocument/2006/relationships/hyperlink" Target="mailto:stoverozo@gmail.com" TargetMode="External"/><Relationship Id="rId130" Type="http://schemas.openxmlformats.org/officeDocument/2006/relationships/hyperlink" Target="mailto:jose.alarcon@techossas.con" TargetMode="External"/><Relationship Id="rId151" Type="http://schemas.openxmlformats.org/officeDocument/2006/relationships/hyperlink" Target="mailto:pnavarro@argos.com.co" TargetMode="External"/><Relationship Id="rId172" Type="http://schemas.openxmlformats.org/officeDocument/2006/relationships/hyperlink" Target="mailto:ingrid.marmolejo@gerdaudiaco.com" TargetMode="External"/><Relationship Id="rId193" Type="http://schemas.openxmlformats.org/officeDocument/2006/relationships/hyperlink" Target="mailto:amparo.arroyave@conaldesa.com.co" TargetMode="External"/><Relationship Id="rId207" Type="http://schemas.openxmlformats.org/officeDocument/2006/relationships/hyperlink" Target="mailto:cartera@setatemporal.com" TargetMode="External"/><Relationship Id="rId228" Type="http://schemas.openxmlformats.org/officeDocument/2006/relationships/hyperlink" Target="mailto:gerencia@koinko.com.co" TargetMode="External"/><Relationship Id="rId249" Type="http://schemas.openxmlformats.org/officeDocument/2006/relationships/hyperlink" Target="mailto:apartaestudiosriverfront@gmail.com" TargetMode="External"/><Relationship Id="rId13" Type="http://schemas.openxmlformats.org/officeDocument/2006/relationships/hyperlink" Target="mailto:glassve@hotmail.com" TargetMode="External"/><Relationship Id="rId109" Type="http://schemas.openxmlformats.org/officeDocument/2006/relationships/hyperlink" Target="mailto:pedrozambrano12@hotmail.com" TargetMode="External"/><Relationship Id="rId260" Type="http://schemas.openxmlformats.org/officeDocument/2006/relationships/hyperlink" Target="mailto:jm10ruscher@gmail.com" TargetMode="External"/><Relationship Id="rId281" Type="http://schemas.openxmlformats.org/officeDocument/2006/relationships/hyperlink" Target="mailto:luzacarrion@hotmail.com" TargetMode="External"/><Relationship Id="rId34" Type="http://schemas.openxmlformats.org/officeDocument/2006/relationships/hyperlink" Target="mailto:comercial@alumcali.com" TargetMode="External"/><Relationship Id="rId55" Type="http://schemas.openxmlformats.org/officeDocument/2006/relationships/hyperlink" Target="mailto:albabolasanty@gmail.com" TargetMode="External"/><Relationship Id="rId76" Type="http://schemas.openxmlformats.org/officeDocument/2006/relationships/hyperlink" Target="mailto:nomarosnofla@gmail.com" TargetMode="External"/><Relationship Id="rId97" Type="http://schemas.openxmlformats.org/officeDocument/2006/relationships/hyperlink" Target="mailto:stoverozo@gmail.com" TargetMode="External"/><Relationship Id="rId120" Type="http://schemas.openxmlformats.org/officeDocument/2006/relationships/hyperlink" Target="mailto:ajcardenas72@gmail.com" TargetMode="External"/><Relationship Id="rId141" Type="http://schemas.openxmlformats.org/officeDocument/2006/relationships/hyperlink" Target="mailto:pnavarro@argos.com.co" TargetMode="External"/><Relationship Id="rId7" Type="http://schemas.openxmlformats.org/officeDocument/2006/relationships/hyperlink" Target="mailto:ventas@dimaferyhermaco.com" TargetMode="External"/><Relationship Id="rId162" Type="http://schemas.openxmlformats.org/officeDocument/2006/relationships/hyperlink" Target="mailto:ingrid.marmolejo@gerdaudiaco.com" TargetMode="External"/><Relationship Id="rId183" Type="http://schemas.openxmlformats.org/officeDocument/2006/relationships/hyperlink" Target="mailto:edwintascon@hotmail.com" TargetMode="External"/><Relationship Id="rId218" Type="http://schemas.openxmlformats.org/officeDocument/2006/relationships/hyperlink" Target="mailto:gerencia@koinko.com.co" TargetMode="External"/><Relationship Id="rId239" Type="http://schemas.openxmlformats.org/officeDocument/2006/relationships/hyperlink" Target="mailto:administracion@multifoxnet.com" TargetMode="External"/><Relationship Id="rId250" Type="http://schemas.openxmlformats.org/officeDocument/2006/relationships/hyperlink" Target="mailto:nomarosnofla@gmail.com" TargetMode="External"/><Relationship Id="rId271" Type="http://schemas.openxmlformats.org/officeDocument/2006/relationships/hyperlink" Target="mailto:patriciabe1968@gmail.com" TargetMode="External"/><Relationship Id="rId292" Type="http://schemas.openxmlformats.org/officeDocument/2006/relationships/hyperlink" Target="mailto:julianarojaslugo@hotmail.com" TargetMode="External"/><Relationship Id="rId24" Type="http://schemas.openxmlformats.org/officeDocument/2006/relationships/hyperlink" Target="mailto:taramirezdiaz@hotmail.com" TargetMode="External"/><Relationship Id="rId45" Type="http://schemas.openxmlformats.org/officeDocument/2006/relationships/hyperlink" Target="mailto:antoniosanchez202@hotmail.com" TargetMode="External"/><Relationship Id="rId66" Type="http://schemas.openxmlformats.org/officeDocument/2006/relationships/hyperlink" Target="mailto:caor357@outlook.com" TargetMode="External"/><Relationship Id="rId87" Type="http://schemas.openxmlformats.org/officeDocument/2006/relationships/hyperlink" Target="mailto:caor357@outlook.com" TargetMode="External"/><Relationship Id="rId110" Type="http://schemas.openxmlformats.org/officeDocument/2006/relationships/hyperlink" Target="mailto:tsas1gestionyderecho@gmail.com" TargetMode="External"/><Relationship Id="rId131" Type="http://schemas.openxmlformats.org/officeDocument/2006/relationships/hyperlink" Target="mailto:comercial15@ozalid.com.co" TargetMode="External"/><Relationship Id="rId152" Type="http://schemas.openxmlformats.org/officeDocument/2006/relationships/hyperlink" Target="mailto:pnavarro@argos.com.co" TargetMode="External"/><Relationship Id="rId173" Type="http://schemas.openxmlformats.org/officeDocument/2006/relationships/hyperlink" Target="mailto:ingrid.marmolejo@gerdaudiaco.com" TargetMode="External"/><Relationship Id="rId194" Type="http://schemas.openxmlformats.org/officeDocument/2006/relationships/hyperlink" Target="mailto:amparo.arroyave@conaldesa.com.co" TargetMode="External"/><Relationship Id="rId208" Type="http://schemas.openxmlformats.org/officeDocument/2006/relationships/hyperlink" Target="mailto:cartera@setatemporal.com" TargetMode="External"/><Relationship Id="rId229" Type="http://schemas.openxmlformats.org/officeDocument/2006/relationships/hyperlink" Target="mailto:fmotavita@hotmail.com" TargetMode="External"/><Relationship Id="rId240" Type="http://schemas.openxmlformats.org/officeDocument/2006/relationships/hyperlink" Target="mailto:administracion@multifoxnet.com" TargetMode="External"/><Relationship Id="rId261" Type="http://schemas.openxmlformats.org/officeDocument/2006/relationships/hyperlink" Target="mailto:stoverozo@gmail.com" TargetMode="External"/><Relationship Id="rId14" Type="http://schemas.openxmlformats.org/officeDocument/2006/relationships/hyperlink" Target="mailto:glassve@hotmail.com" TargetMode="External"/><Relationship Id="rId35" Type="http://schemas.openxmlformats.org/officeDocument/2006/relationships/hyperlink" Target="mailto:sergio.cortes@maxielectricos.com" TargetMode="External"/><Relationship Id="rId56" Type="http://schemas.openxmlformats.org/officeDocument/2006/relationships/hyperlink" Target="mailto:stoverozo@gmail.com" TargetMode="External"/><Relationship Id="rId77" Type="http://schemas.openxmlformats.org/officeDocument/2006/relationships/hyperlink" Target="mailto:ajcardenas72@gmail.com" TargetMode="External"/><Relationship Id="rId100" Type="http://schemas.openxmlformats.org/officeDocument/2006/relationships/hyperlink" Target="mailto:diomedes2502.tao@gmail.com" TargetMode="External"/><Relationship Id="rId282" Type="http://schemas.openxmlformats.org/officeDocument/2006/relationships/hyperlink" Target="mailto:gerenciacomercial@caliconfort.com" TargetMode="External"/><Relationship Id="rId8" Type="http://schemas.openxmlformats.org/officeDocument/2006/relationships/hyperlink" Target="mailto:ventas@dimaferyhermaco.com" TargetMode="External"/><Relationship Id="rId98" Type="http://schemas.openxmlformats.org/officeDocument/2006/relationships/hyperlink" Target="mailto:ajcardenas72@gmail.com" TargetMode="External"/><Relationship Id="rId121" Type="http://schemas.openxmlformats.org/officeDocument/2006/relationships/hyperlink" Target="mailto:jorgeerubiog@hotmail.com" TargetMode="External"/><Relationship Id="rId142" Type="http://schemas.openxmlformats.org/officeDocument/2006/relationships/hyperlink" Target="mailto:pnavarro@argos.com.co" TargetMode="External"/><Relationship Id="rId163" Type="http://schemas.openxmlformats.org/officeDocument/2006/relationships/hyperlink" Target="mailto:ingrid.marmolejo@gerdaudiaco.com" TargetMode="External"/><Relationship Id="rId184" Type="http://schemas.openxmlformats.org/officeDocument/2006/relationships/hyperlink" Target="mailto:edwintascon@hotmail.com" TargetMode="External"/><Relationship Id="rId219" Type="http://schemas.openxmlformats.org/officeDocument/2006/relationships/hyperlink" Target="mailto:gerencia@koinko.com.co" TargetMode="External"/><Relationship Id="rId230" Type="http://schemas.openxmlformats.org/officeDocument/2006/relationships/hyperlink" Target="mailto:gygasociadosic@gmail.com" TargetMode="External"/><Relationship Id="rId251" Type="http://schemas.openxmlformats.org/officeDocument/2006/relationships/hyperlink" Target="mailto:nomarosnofla@gmail.com" TargetMode="External"/><Relationship Id="rId25" Type="http://schemas.openxmlformats.org/officeDocument/2006/relationships/hyperlink" Target="mailto:fontecha.santa.william@gmail.com" TargetMode="External"/><Relationship Id="rId46" Type="http://schemas.openxmlformats.org/officeDocument/2006/relationships/hyperlink" Target="mailto:reinaldobustos990@gmail.com" TargetMode="External"/><Relationship Id="rId67" Type="http://schemas.openxmlformats.org/officeDocument/2006/relationships/hyperlink" Target="mailto:stoverozo@gmail.com" TargetMode="External"/><Relationship Id="rId272" Type="http://schemas.openxmlformats.org/officeDocument/2006/relationships/hyperlink" Target="mailto:gcarlosarturo24@gmail.com%20-" TargetMode="External"/><Relationship Id="rId293" Type="http://schemas.openxmlformats.org/officeDocument/2006/relationships/hyperlink" Target="mailto:fabiolamaringutierrez83@gmail.com" TargetMode="External"/><Relationship Id="rId88" Type="http://schemas.openxmlformats.org/officeDocument/2006/relationships/hyperlink" Target="mailto:albabolasanty@gmail.com" TargetMode="External"/><Relationship Id="rId111" Type="http://schemas.openxmlformats.org/officeDocument/2006/relationships/hyperlink" Target="mailto:gerenciarubalsas@gmail.com" TargetMode="External"/><Relationship Id="rId132" Type="http://schemas.openxmlformats.org/officeDocument/2006/relationships/hyperlink" Target="mailto:alvaro.bohorquez@pazdelrio.com.co" TargetMode="External"/><Relationship Id="rId153" Type="http://schemas.openxmlformats.org/officeDocument/2006/relationships/hyperlink" Target="mailto:pnavarro@argos.com.co" TargetMode="External"/><Relationship Id="rId174" Type="http://schemas.openxmlformats.org/officeDocument/2006/relationships/hyperlink" Target="mailto:ingrid.marmolejo@gerdaudiaco.com" TargetMode="External"/><Relationship Id="rId195" Type="http://schemas.openxmlformats.org/officeDocument/2006/relationships/hyperlink" Target="mailto:amparo.arroyave@conaldesa.com.co" TargetMode="External"/><Relationship Id="rId209" Type="http://schemas.openxmlformats.org/officeDocument/2006/relationships/hyperlink" Target="mailto:cartera@setatemporal.com" TargetMode="External"/><Relationship Id="rId220" Type="http://schemas.openxmlformats.org/officeDocument/2006/relationships/hyperlink" Target="mailto:gerencia@koinko.com.co" TargetMode="External"/><Relationship Id="rId241" Type="http://schemas.openxmlformats.org/officeDocument/2006/relationships/hyperlink" Target="mailto:administracion@multifoxnet.com" TargetMode="External"/><Relationship Id="rId15" Type="http://schemas.openxmlformats.org/officeDocument/2006/relationships/hyperlink" Target="mailto:glassve@hotmail.com" TargetMode="External"/><Relationship Id="rId36" Type="http://schemas.openxmlformats.org/officeDocument/2006/relationships/hyperlink" Target="mailto:construproyectosjpsas@hotmail.com" TargetMode="External"/><Relationship Id="rId57" Type="http://schemas.openxmlformats.org/officeDocument/2006/relationships/hyperlink" Target="mailto:nomarosnofla@gmail.com" TargetMode="External"/><Relationship Id="rId262" Type="http://schemas.openxmlformats.org/officeDocument/2006/relationships/hyperlink" Target="mailto:armadiaz28@yahoo.com" TargetMode="External"/><Relationship Id="rId283" Type="http://schemas.openxmlformats.org/officeDocument/2006/relationships/hyperlink" Target="mailto:julian19842007@hotmail.com" TargetMode="External"/><Relationship Id="rId78" Type="http://schemas.openxmlformats.org/officeDocument/2006/relationships/hyperlink" Target="mailto:jgarciam69@hotmail.com" TargetMode="External"/><Relationship Id="rId99" Type="http://schemas.openxmlformats.org/officeDocument/2006/relationships/hyperlink" Target="mailto:nomarosnofla@gmail.com" TargetMode="External"/><Relationship Id="rId101" Type="http://schemas.openxmlformats.org/officeDocument/2006/relationships/hyperlink" Target="mailto:jgarciam69@hotmail.com" TargetMode="External"/><Relationship Id="rId122" Type="http://schemas.openxmlformats.org/officeDocument/2006/relationships/hyperlink" Target="mailto:carlosalbertodussan@gmail.com" TargetMode="External"/><Relationship Id="rId143" Type="http://schemas.openxmlformats.org/officeDocument/2006/relationships/hyperlink" Target="mailto:pnavarro@argos.com.co" TargetMode="External"/><Relationship Id="rId164" Type="http://schemas.openxmlformats.org/officeDocument/2006/relationships/hyperlink" Target="mailto:ingrid.marmolejo@gerdaudiaco.com" TargetMode="External"/><Relationship Id="rId185" Type="http://schemas.openxmlformats.org/officeDocument/2006/relationships/hyperlink" Target="mailto:amparo.arroyave@conaldesa.com.co" TargetMode="External"/><Relationship Id="rId9" Type="http://schemas.openxmlformats.org/officeDocument/2006/relationships/hyperlink" Target="mailto:edgarusacero@yahoo.com" TargetMode="External"/><Relationship Id="rId210" Type="http://schemas.openxmlformats.org/officeDocument/2006/relationships/hyperlink" Target="mailto:cartera@setatemporal.com" TargetMode="External"/><Relationship Id="rId26" Type="http://schemas.openxmlformats.org/officeDocument/2006/relationships/hyperlink" Target="mailto:gualbertomartinez71@hotmail.com" TargetMode="External"/><Relationship Id="rId231" Type="http://schemas.openxmlformats.org/officeDocument/2006/relationships/hyperlink" Target="mailto:administracion@multifoxnet.com" TargetMode="External"/><Relationship Id="rId252" Type="http://schemas.openxmlformats.org/officeDocument/2006/relationships/hyperlink" Target="mailto:nomarosnofla@gmail.com" TargetMode="External"/><Relationship Id="rId273" Type="http://schemas.openxmlformats.org/officeDocument/2006/relationships/hyperlink" Target="mailto:elcruceroeditores@hotmail.com" TargetMode="External"/><Relationship Id="rId294" Type="http://schemas.openxmlformats.org/officeDocument/2006/relationships/hyperlink" Target="mailto:ferhph@gmail.com" TargetMode="External"/><Relationship Id="rId47" Type="http://schemas.openxmlformats.org/officeDocument/2006/relationships/hyperlink" Target="mailto:velandiaj195@gmail.com" TargetMode="External"/><Relationship Id="rId68" Type="http://schemas.openxmlformats.org/officeDocument/2006/relationships/hyperlink" Target="mailto:ajcardenas72@gmail.com" TargetMode="External"/><Relationship Id="rId89" Type="http://schemas.openxmlformats.org/officeDocument/2006/relationships/hyperlink" Target="mailto:diomedes2502.tao@gmail.com" TargetMode="External"/><Relationship Id="rId112" Type="http://schemas.openxmlformats.org/officeDocument/2006/relationships/hyperlink" Target="mailto:lisaalejandrarubio@gmail.com" TargetMode="External"/><Relationship Id="rId133" Type="http://schemas.openxmlformats.org/officeDocument/2006/relationships/hyperlink" Target="mailto:ingrid.marmolejo@gerdaudiaco.com" TargetMode="External"/><Relationship Id="rId154" Type="http://schemas.openxmlformats.org/officeDocument/2006/relationships/hyperlink" Target="mailto:pnavarro@argos.com.co" TargetMode="External"/><Relationship Id="rId175" Type="http://schemas.openxmlformats.org/officeDocument/2006/relationships/hyperlink" Target="mailto:ingrid.marmolejo@gerdaudiaco.com" TargetMode="External"/><Relationship Id="rId196" Type="http://schemas.openxmlformats.org/officeDocument/2006/relationships/hyperlink" Target="mailto:amparo.arroyave@conaldesa.com.co" TargetMode="External"/><Relationship Id="rId200" Type="http://schemas.openxmlformats.org/officeDocument/2006/relationships/hyperlink" Target="mailto:amparo.arroyave@conaldesa.com.co" TargetMode="External"/><Relationship Id="rId16" Type="http://schemas.openxmlformats.org/officeDocument/2006/relationships/hyperlink" Target="mailto:glassve@hotmail.com" TargetMode="External"/><Relationship Id="rId221" Type="http://schemas.openxmlformats.org/officeDocument/2006/relationships/hyperlink" Target="mailto:gerencia@koinko.com.co" TargetMode="External"/><Relationship Id="rId242" Type="http://schemas.openxmlformats.org/officeDocument/2006/relationships/hyperlink" Target="mailto:administracion@multifoxnet.com" TargetMode="External"/><Relationship Id="rId263" Type="http://schemas.openxmlformats.org/officeDocument/2006/relationships/hyperlink" Target="mailto:armadiaz28@yahoo.com" TargetMode="External"/><Relationship Id="rId284" Type="http://schemas.openxmlformats.org/officeDocument/2006/relationships/hyperlink" Target="mailto:diego.payan@gmail.com" TargetMode="External"/><Relationship Id="rId37" Type="http://schemas.openxmlformats.org/officeDocument/2006/relationships/hyperlink" Target="mailto:garenciacomercialymtecnit@gmail.com" TargetMode="External"/><Relationship Id="rId58" Type="http://schemas.openxmlformats.org/officeDocument/2006/relationships/hyperlink" Target="mailto:ajcardenas72@gmail.com" TargetMode="External"/><Relationship Id="rId79" Type="http://schemas.openxmlformats.org/officeDocument/2006/relationships/hyperlink" Target="mailto:albabolasanty@gmail.com" TargetMode="External"/><Relationship Id="rId102" Type="http://schemas.openxmlformats.org/officeDocument/2006/relationships/hyperlink" Target="mailto:vargasj65@hotmail.com" TargetMode="External"/><Relationship Id="rId123" Type="http://schemas.openxmlformats.org/officeDocument/2006/relationships/hyperlink" Target="mailto:carlosalbertodussan@gmail.com" TargetMode="External"/><Relationship Id="rId144" Type="http://schemas.openxmlformats.org/officeDocument/2006/relationships/hyperlink" Target="mailto:pnavarro@argos.com.co" TargetMode="External"/><Relationship Id="rId90" Type="http://schemas.openxmlformats.org/officeDocument/2006/relationships/hyperlink" Target="mailto:vargasj65@hotmail.com" TargetMode="External"/><Relationship Id="rId165" Type="http://schemas.openxmlformats.org/officeDocument/2006/relationships/hyperlink" Target="mailto:ingrid.marmolejo@gerdaudiaco.com" TargetMode="External"/><Relationship Id="rId186" Type="http://schemas.openxmlformats.org/officeDocument/2006/relationships/hyperlink" Target="mailto:amparo.arroyave@conaldesa.com.co" TargetMode="External"/><Relationship Id="rId211" Type="http://schemas.openxmlformats.org/officeDocument/2006/relationships/hyperlink" Target="mailto:cartera@setatemporal.com" TargetMode="External"/><Relationship Id="rId232" Type="http://schemas.openxmlformats.org/officeDocument/2006/relationships/hyperlink" Target="mailto:administracion@multifoxnet.com" TargetMode="External"/><Relationship Id="rId253" Type="http://schemas.openxmlformats.org/officeDocument/2006/relationships/hyperlink" Target="mailto:nomarosnofla@gmail.com" TargetMode="External"/><Relationship Id="rId274" Type="http://schemas.openxmlformats.org/officeDocument/2006/relationships/hyperlink" Target="mailto:lopezcarvajal@yahoo.com" TargetMode="External"/><Relationship Id="rId295" Type="http://schemas.openxmlformats.org/officeDocument/2006/relationships/hyperlink" Target="mailto:jorgeaortizg@hotmail.com" TargetMode="External"/><Relationship Id="rId27" Type="http://schemas.openxmlformats.org/officeDocument/2006/relationships/hyperlink" Target="mailto:maderonis@hotmail.com" TargetMode="External"/><Relationship Id="rId48" Type="http://schemas.openxmlformats.org/officeDocument/2006/relationships/hyperlink" Target="mailto:pedrozambrano12@hotmail.com" TargetMode="External"/><Relationship Id="rId69" Type="http://schemas.openxmlformats.org/officeDocument/2006/relationships/hyperlink" Target="mailto:jgarciam69@hotmail.com" TargetMode="External"/><Relationship Id="rId113" Type="http://schemas.openxmlformats.org/officeDocument/2006/relationships/hyperlink" Target="mailto:diomedes2502.tao@gmail.com" TargetMode="External"/><Relationship Id="rId134" Type="http://schemas.openxmlformats.org/officeDocument/2006/relationships/hyperlink" Target="mailto:edwintascon@hotmail.com" TargetMode="External"/><Relationship Id="rId80" Type="http://schemas.openxmlformats.org/officeDocument/2006/relationships/hyperlink" Target="mailto:stoverozo@gmail.com" TargetMode="External"/><Relationship Id="rId155" Type="http://schemas.openxmlformats.org/officeDocument/2006/relationships/hyperlink" Target="mailto:pnavarro@argos.com.co" TargetMode="External"/><Relationship Id="rId176" Type="http://schemas.openxmlformats.org/officeDocument/2006/relationships/hyperlink" Target="mailto:ingrid.marmolejo@gerdaudiaco.com" TargetMode="External"/><Relationship Id="rId197" Type="http://schemas.openxmlformats.org/officeDocument/2006/relationships/hyperlink" Target="mailto:amparo.arroyave@conaldesa.com.co" TargetMode="External"/><Relationship Id="rId201" Type="http://schemas.openxmlformats.org/officeDocument/2006/relationships/hyperlink" Target="mailto:amparo.arroyave@conaldesa.com.co" TargetMode="External"/><Relationship Id="rId222" Type="http://schemas.openxmlformats.org/officeDocument/2006/relationships/hyperlink" Target="mailto:gerencia@koinko.com.co" TargetMode="External"/><Relationship Id="rId243" Type="http://schemas.openxmlformats.org/officeDocument/2006/relationships/hyperlink" Target="mailto:administracion@multifoxnet.com" TargetMode="External"/><Relationship Id="rId264" Type="http://schemas.openxmlformats.org/officeDocument/2006/relationships/hyperlink" Target="mailto:armadiaz28@yahoo.com" TargetMode="External"/><Relationship Id="rId285" Type="http://schemas.openxmlformats.org/officeDocument/2006/relationships/hyperlink" Target="mailto:difepa.man@gmail.com" TargetMode="External"/><Relationship Id="rId17" Type="http://schemas.openxmlformats.org/officeDocument/2006/relationships/hyperlink" Target="mailto:glassve@hotmail.com" TargetMode="External"/><Relationship Id="rId38" Type="http://schemas.openxmlformats.org/officeDocument/2006/relationships/hyperlink" Target="mailto:fmotavita@hotmail.com" TargetMode="External"/><Relationship Id="rId59" Type="http://schemas.openxmlformats.org/officeDocument/2006/relationships/hyperlink" Target="mailto:armadiaz28@yahoo.com" TargetMode="External"/><Relationship Id="rId103" Type="http://schemas.openxmlformats.org/officeDocument/2006/relationships/hyperlink" Target="mailto:albabolasanty@gmail.com" TargetMode="External"/><Relationship Id="rId124" Type="http://schemas.openxmlformats.org/officeDocument/2006/relationships/hyperlink" Target="mailto:gpa@gomezpinzon.com" TargetMode="External"/><Relationship Id="rId70" Type="http://schemas.openxmlformats.org/officeDocument/2006/relationships/hyperlink" Target="mailto:lisaalejandrarubio@gmail.com" TargetMode="External"/><Relationship Id="rId91" Type="http://schemas.openxmlformats.org/officeDocument/2006/relationships/hyperlink" Target="mailto:caor357@outlook.com" TargetMode="External"/><Relationship Id="rId145" Type="http://schemas.openxmlformats.org/officeDocument/2006/relationships/hyperlink" Target="mailto:pnavarro@argos.com.co" TargetMode="External"/><Relationship Id="rId166" Type="http://schemas.openxmlformats.org/officeDocument/2006/relationships/hyperlink" Target="mailto:ingrid.marmolejo@gerdaudiaco.com" TargetMode="External"/><Relationship Id="rId187" Type="http://schemas.openxmlformats.org/officeDocument/2006/relationships/hyperlink" Target="mailto:amparo.arroyave@conaldesa.com.co" TargetMode="External"/><Relationship Id="rId1" Type="http://schemas.openxmlformats.org/officeDocument/2006/relationships/hyperlink" Target="mailto:info@mediterraneanmarblesas.com" TargetMode="External"/><Relationship Id="rId212" Type="http://schemas.openxmlformats.org/officeDocument/2006/relationships/hyperlink" Target="mailto:cartera@setatemporal.com" TargetMode="External"/><Relationship Id="rId233" Type="http://schemas.openxmlformats.org/officeDocument/2006/relationships/hyperlink" Target="mailto:administracion@multifoxnet.com" TargetMode="External"/><Relationship Id="rId254" Type="http://schemas.openxmlformats.org/officeDocument/2006/relationships/hyperlink" Target="mailto:jm10ruscher@gmail.com" TargetMode="External"/><Relationship Id="rId28" Type="http://schemas.openxmlformats.org/officeDocument/2006/relationships/hyperlink" Target="mailto:hydramanufacturas@gmail.com" TargetMode="External"/><Relationship Id="rId49" Type="http://schemas.openxmlformats.org/officeDocument/2006/relationships/hyperlink" Target="mailto:innovalumltda@hotmail.com" TargetMode="External"/><Relationship Id="rId114" Type="http://schemas.openxmlformats.org/officeDocument/2006/relationships/hyperlink" Target="mailto:dicdam@gmail.com" TargetMode="External"/><Relationship Id="rId275" Type="http://schemas.openxmlformats.org/officeDocument/2006/relationships/hyperlink" Target="mailto:dana_thalia94@hotmail.com" TargetMode="External"/><Relationship Id="rId296" Type="http://schemas.openxmlformats.org/officeDocument/2006/relationships/hyperlink" Target="mailto:leonardojaramillo931@gmail.com" TargetMode="External"/><Relationship Id="rId300" Type="http://schemas.openxmlformats.org/officeDocument/2006/relationships/vmlDrawing" Target="../drawings/vmlDrawing1.vml"/><Relationship Id="rId60" Type="http://schemas.openxmlformats.org/officeDocument/2006/relationships/hyperlink" Target="mailto:pablorm188@hotmail.com" TargetMode="External"/><Relationship Id="rId81" Type="http://schemas.openxmlformats.org/officeDocument/2006/relationships/hyperlink" Target="mailto:vargasj65@hotmail.com" TargetMode="External"/><Relationship Id="rId135" Type="http://schemas.openxmlformats.org/officeDocument/2006/relationships/hyperlink" Target="mailto:cartera@setatemporal.com" TargetMode="External"/><Relationship Id="rId156" Type="http://schemas.openxmlformats.org/officeDocument/2006/relationships/hyperlink" Target="mailto:pnavarro@argos.com.co" TargetMode="External"/><Relationship Id="rId177" Type="http://schemas.openxmlformats.org/officeDocument/2006/relationships/hyperlink" Target="mailto:ingrid.marmolejo@gerdaudiaco.com" TargetMode="External"/><Relationship Id="rId198" Type="http://schemas.openxmlformats.org/officeDocument/2006/relationships/hyperlink" Target="mailto:amparo.arroyave@conaldesa.com.co" TargetMode="External"/><Relationship Id="rId202" Type="http://schemas.openxmlformats.org/officeDocument/2006/relationships/hyperlink" Target="mailto:cartera@setatemporal.com" TargetMode="External"/><Relationship Id="rId223" Type="http://schemas.openxmlformats.org/officeDocument/2006/relationships/hyperlink" Target="mailto:gerencia@koinko.com.co" TargetMode="External"/><Relationship Id="rId244" Type="http://schemas.openxmlformats.org/officeDocument/2006/relationships/hyperlink" Target="mailto:administracion@multifoxnet.com" TargetMode="External"/><Relationship Id="rId18" Type="http://schemas.openxmlformats.org/officeDocument/2006/relationships/hyperlink" Target="mailto:tsas1gestionyderecho@gmail.com" TargetMode="External"/><Relationship Id="rId39" Type="http://schemas.openxmlformats.org/officeDocument/2006/relationships/hyperlink" Target="mailto:santoslopez.sl18@gmail.com" TargetMode="External"/><Relationship Id="rId265" Type="http://schemas.openxmlformats.org/officeDocument/2006/relationships/hyperlink" Target="mailto:armadiaz28@yahoo.com" TargetMode="External"/><Relationship Id="rId286" Type="http://schemas.openxmlformats.org/officeDocument/2006/relationships/hyperlink" Target="mailto:iog@siesa.com" TargetMode="External"/><Relationship Id="rId50" Type="http://schemas.openxmlformats.org/officeDocument/2006/relationships/hyperlink" Target="mailto:info@mediterraneanmarblesas.com" TargetMode="External"/><Relationship Id="rId104" Type="http://schemas.openxmlformats.org/officeDocument/2006/relationships/hyperlink" Target="mailto:maderasdelasaban2003@gmail.com" TargetMode="External"/><Relationship Id="rId125" Type="http://schemas.openxmlformats.org/officeDocument/2006/relationships/hyperlink" Target="mailto:jgarciam69@hotmail.com" TargetMode="External"/><Relationship Id="rId146" Type="http://schemas.openxmlformats.org/officeDocument/2006/relationships/hyperlink" Target="mailto:pnavarro@argos.com.co" TargetMode="External"/><Relationship Id="rId167" Type="http://schemas.openxmlformats.org/officeDocument/2006/relationships/hyperlink" Target="mailto:ingrid.marmolejo@gerdaudiaco.com" TargetMode="External"/><Relationship Id="rId188" Type="http://schemas.openxmlformats.org/officeDocument/2006/relationships/hyperlink" Target="mailto:amparo.arroyave@conaldesa.com.co" TargetMode="External"/><Relationship Id="rId71" Type="http://schemas.openxmlformats.org/officeDocument/2006/relationships/hyperlink" Target="mailto:albabolasanty@gmail.com" TargetMode="External"/><Relationship Id="rId92" Type="http://schemas.openxmlformats.org/officeDocument/2006/relationships/hyperlink" Target="mailto:armadiaz28@yahoo.com" TargetMode="External"/><Relationship Id="rId213" Type="http://schemas.openxmlformats.org/officeDocument/2006/relationships/hyperlink" Target="mailto:ramirezlluisfernando@gmail.com" TargetMode="External"/><Relationship Id="rId234" Type="http://schemas.openxmlformats.org/officeDocument/2006/relationships/hyperlink" Target="mailto:administracion@multifoxnet.com" TargetMode="External"/><Relationship Id="rId2" Type="http://schemas.openxmlformats.org/officeDocument/2006/relationships/hyperlink" Target="mailto:servicioalcliente@arteamerican.com.co" TargetMode="External"/><Relationship Id="rId29" Type="http://schemas.openxmlformats.org/officeDocument/2006/relationships/hyperlink" Target="mailto:mara-sas@hotmail.com" TargetMode="External"/><Relationship Id="rId255" Type="http://schemas.openxmlformats.org/officeDocument/2006/relationships/hyperlink" Target="mailto:jm10ruscher@gmail.com" TargetMode="External"/><Relationship Id="rId276" Type="http://schemas.openxmlformats.org/officeDocument/2006/relationships/hyperlink" Target="mailto:marcelasarmiento1@gmail.com" TargetMode="External"/><Relationship Id="rId297" Type="http://schemas.openxmlformats.org/officeDocument/2006/relationships/hyperlink" Target="mailto:angelsegura2610@gmail.com" TargetMode="External"/><Relationship Id="rId40" Type="http://schemas.openxmlformats.org/officeDocument/2006/relationships/hyperlink" Target="mailto:alirioariasdiaz@hotmail.com" TargetMode="External"/><Relationship Id="rId115" Type="http://schemas.openxmlformats.org/officeDocument/2006/relationships/hyperlink" Target="mailto:mariaisa4439@hotmail.com" TargetMode="External"/><Relationship Id="rId136" Type="http://schemas.openxmlformats.org/officeDocument/2006/relationships/hyperlink" Target="mailto:ramirezlluisfernando@gmail.com" TargetMode="External"/><Relationship Id="rId157" Type="http://schemas.openxmlformats.org/officeDocument/2006/relationships/hyperlink" Target="mailto:pnavarro@argos.com.co" TargetMode="External"/><Relationship Id="rId178" Type="http://schemas.openxmlformats.org/officeDocument/2006/relationships/hyperlink" Target="mailto:ingrid.marmolejo@gerdaudiaco.com" TargetMode="External"/><Relationship Id="rId301" Type="http://schemas.openxmlformats.org/officeDocument/2006/relationships/comments" Target="../comments1.xml"/><Relationship Id="rId61" Type="http://schemas.openxmlformats.org/officeDocument/2006/relationships/hyperlink" Target="mailto:lisaalejandrarubio@gmail.com" TargetMode="External"/><Relationship Id="rId82" Type="http://schemas.openxmlformats.org/officeDocument/2006/relationships/hyperlink" Target="mailto:magarciajimenez@yahoo.com" TargetMode="External"/><Relationship Id="rId199" Type="http://schemas.openxmlformats.org/officeDocument/2006/relationships/hyperlink" Target="mailto:amparo.arroyave@conaldesa.com.co" TargetMode="External"/><Relationship Id="rId203" Type="http://schemas.openxmlformats.org/officeDocument/2006/relationships/hyperlink" Target="mailto:cartera@setatemporal.com" TargetMode="External"/><Relationship Id="rId19" Type="http://schemas.openxmlformats.org/officeDocument/2006/relationships/hyperlink" Target="mailto:diomedes2502.tao@gmail.com" TargetMode="External"/><Relationship Id="rId224" Type="http://schemas.openxmlformats.org/officeDocument/2006/relationships/hyperlink" Target="mailto:gerencia@koinko.com.co" TargetMode="External"/><Relationship Id="rId245" Type="http://schemas.openxmlformats.org/officeDocument/2006/relationships/hyperlink" Target="mailto:administracion@multifoxnet.com" TargetMode="External"/><Relationship Id="rId266" Type="http://schemas.openxmlformats.org/officeDocument/2006/relationships/hyperlink" Target="mailto:jm10ruscher@gmail.com" TargetMode="External"/><Relationship Id="rId287" Type="http://schemas.openxmlformats.org/officeDocument/2006/relationships/hyperlink" Target="mailto:manuelospina2@hotmail.com" TargetMode="External"/><Relationship Id="rId30" Type="http://schemas.openxmlformats.org/officeDocument/2006/relationships/hyperlink" Target="mailto:herazconstrucciones@gmail.com" TargetMode="External"/><Relationship Id="rId105" Type="http://schemas.openxmlformats.org/officeDocument/2006/relationships/hyperlink" Target="mailto:administracion@multifoxnet.com" TargetMode="External"/><Relationship Id="rId126" Type="http://schemas.openxmlformats.org/officeDocument/2006/relationships/hyperlink" Target="mailto:armadiaz28@yahoo.com" TargetMode="External"/><Relationship Id="rId147" Type="http://schemas.openxmlformats.org/officeDocument/2006/relationships/hyperlink" Target="mailto:pnavarro@argos.com.co" TargetMode="External"/><Relationship Id="rId168" Type="http://schemas.openxmlformats.org/officeDocument/2006/relationships/hyperlink" Target="mailto:ingrid.marmolejo@gerdaudiaco.com" TargetMode="External"/><Relationship Id="rId51" Type="http://schemas.openxmlformats.org/officeDocument/2006/relationships/hyperlink" Target="mailto:ferromendezingenieria@gmail.com" TargetMode="External"/><Relationship Id="rId72" Type="http://schemas.openxmlformats.org/officeDocument/2006/relationships/hyperlink" Target="mailto:vargasj65@hotmail.com" TargetMode="External"/><Relationship Id="rId93" Type="http://schemas.openxmlformats.org/officeDocument/2006/relationships/hyperlink" Target="mailto:lisaalejandrarubio@gmail.com" TargetMode="External"/><Relationship Id="rId189" Type="http://schemas.openxmlformats.org/officeDocument/2006/relationships/hyperlink" Target="mailto:amparo.arroyave@conaldesa.com.co" TargetMode="External"/><Relationship Id="rId3" Type="http://schemas.openxmlformats.org/officeDocument/2006/relationships/hyperlink" Target="mailto:ventas@dimaferyhermaco.com" TargetMode="External"/><Relationship Id="rId214" Type="http://schemas.openxmlformats.org/officeDocument/2006/relationships/hyperlink" Target="mailto:ramirezlluisfernando@gmail.com" TargetMode="External"/><Relationship Id="rId235" Type="http://schemas.openxmlformats.org/officeDocument/2006/relationships/hyperlink" Target="mailto:administracion@multifoxnet.com" TargetMode="External"/><Relationship Id="rId256" Type="http://schemas.openxmlformats.org/officeDocument/2006/relationships/hyperlink" Target="mailto:armadiaz28@yahoo.com" TargetMode="External"/><Relationship Id="rId277" Type="http://schemas.openxmlformats.org/officeDocument/2006/relationships/hyperlink" Target="mailto:danielaariasbermudez@gmail.com" TargetMode="External"/><Relationship Id="rId298" Type="http://schemas.openxmlformats.org/officeDocument/2006/relationships/printerSettings" Target="../printerSettings/printerSettings1.bin"/><Relationship Id="rId116" Type="http://schemas.openxmlformats.org/officeDocument/2006/relationships/hyperlink" Target="mailto:paticordobar@gmail.com" TargetMode="External"/><Relationship Id="rId137" Type="http://schemas.openxmlformats.org/officeDocument/2006/relationships/hyperlink" Target="mailto:contabilidad@corteszamoraycia.com" TargetMode="External"/><Relationship Id="rId158" Type="http://schemas.openxmlformats.org/officeDocument/2006/relationships/hyperlink" Target="mailto:pnavarro@argos.com.co" TargetMode="External"/><Relationship Id="rId20" Type="http://schemas.openxmlformats.org/officeDocument/2006/relationships/hyperlink" Target="mailto:diomedes2502.tao@gmail.com" TargetMode="External"/><Relationship Id="rId41" Type="http://schemas.openxmlformats.org/officeDocument/2006/relationships/hyperlink" Target="mailto:indumetalicassycsas@gmail.com" TargetMode="External"/><Relationship Id="rId62" Type="http://schemas.openxmlformats.org/officeDocument/2006/relationships/hyperlink" Target="mailto:diomedes2502.tao@gmail.com" TargetMode="External"/><Relationship Id="rId83" Type="http://schemas.openxmlformats.org/officeDocument/2006/relationships/hyperlink" Target="mailto:ajcardenas72@gmail.com" TargetMode="External"/><Relationship Id="rId179" Type="http://schemas.openxmlformats.org/officeDocument/2006/relationships/hyperlink" Target="mailto:ingrid.marmolejo@gerdaudiaco.com" TargetMode="External"/><Relationship Id="rId190" Type="http://schemas.openxmlformats.org/officeDocument/2006/relationships/hyperlink" Target="mailto:amparo.arroyave@conaldesa.com.co" TargetMode="External"/><Relationship Id="rId204" Type="http://schemas.openxmlformats.org/officeDocument/2006/relationships/hyperlink" Target="mailto:cartera@setatemporal.com" TargetMode="External"/><Relationship Id="rId225" Type="http://schemas.openxmlformats.org/officeDocument/2006/relationships/hyperlink" Target="mailto:gerencia@koinko.com.co" TargetMode="External"/><Relationship Id="rId246" Type="http://schemas.openxmlformats.org/officeDocument/2006/relationships/hyperlink" Target="mailto:apartaestudiosriverfront@gmail.com" TargetMode="External"/><Relationship Id="rId267" Type="http://schemas.openxmlformats.org/officeDocument/2006/relationships/hyperlink" Target="mailto:vanessa.v17@hotmail.com" TargetMode="External"/><Relationship Id="rId288" Type="http://schemas.openxmlformats.org/officeDocument/2006/relationships/hyperlink" Target="mailto:stilocan7@gmail.com" TargetMode="External"/><Relationship Id="rId106" Type="http://schemas.openxmlformats.org/officeDocument/2006/relationships/hyperlink" Target="mailto:silvia.aguirre@mendebal.com" TargetMode="External"/><Relationship Id="rId127" Type="http://schemas.openxmlformats.org/officeDocument/2006/relationships/hyperlink" Target="mailto:carlosalbertodussan@gmail.com" TargetMode="External"/><Relationship Id="rId10" Type="http://schemas.openxmlformats.org/officeDocument/2006/relationships/hyperlink" Target="mailto:edgarusacero@yahoo.com" TargetMode="External"/><Relationship Id="rId31" Type="http://schemas.openxmlformats.org/officeDocument/2006/relationships/hyperlink" Target="mailto:polybuilderesins@hotmail.com" TargetMode="External"/><Relationship Id="rId52" Type="http://schemas.openxmlformats.org/officeDocument/2006/relationships/hyperlink" Target="mailto:carlosalbertodussan@gmail.com" TargetMode="External"/><Relationship Id="rId73" Type="http://schemas.openxmlformats.org/officeDocument/2006/relationships/hyperlink" Target="mailto:magarciajimenez@yahoo.com" TargetMode="External"/><Relationship Id="rId94" Type="http://schemas.openxmlformats.org/officeDocument/2006/relationships/hyperlink" Target="mailto:pablorm188@hotmail.com" TargetMode="External"/><Relationship Id="rId148" Type="http://schemas.openxmlformats.org/officeDocument/2006/relationships/hyperlink" Target="mailto:pnavarro@argos.com.co" TargetMode="External"/><Relationship Id="rId169" Type="http://schemas.openxmlformats.org/officeDocument/2006/relationships/hyperlink" Target="mailto:ingrid.marmolejo@gerdaudiaco.com" TargetMode="External"/><Relationship Id="rId4" Type="http://schemas.openxmlformats.org/officeDocument/2006/relationships/hyperlink" Target="mailto:info@mediterraneanmarblesas.com" TargetMode="External"/><Relationship Id="rId180" Type="http://schemas.openxmlformats.org/officeDocument/2006/relationships/hyperlink" Target="mailto:ingrid.marmolejo@gerdaudiaco.com" TargetMode="External"/><Relationship Id="rId215" Type="http://schemas.openxmlformats.org/officeDocument/2006/relationships/hyperlink" Target="mailto:sergio.cortes@maxielectricos.com" TargetMode="External"/><Relationship Id="rId236" Type="http://schemas.openxmlformats.org/officeDocument/2006/relationships/hyperlink" Target="mailto:administracion@multifoxnet.com" TargetMode="External"/><Relationship Id="rId257" Type="http://schemas.openxmlformats.org/officeDocument/2006/relationships/hyperlink" Target="mailto:armadiaz28@yahoo.com" TargetMode="External"/><Relationship Id="rId278" Type="http://schemas.openxmlformats.org/officeDocument/2006/relationships/hyperlink" Target="mailto:eli-66@hotmail.es" TargetMode="External"/><Relationship Id="rId42" Type="http://schemas.openxmlformats.org/officeDocument/2006/relationships/hyperlink" Target="mailto:hpacheco@hptecnologia.com.co" TargetMode="External"/><Relationship Id="rId84" Type="http://schemas.openxmlformats.org/officeDocument/2006/relationships/hyperlink" Target="mailto:jgarciam69@hotmail.com" TargetMode="External"/><Relationship Id="rId138" Type="http://schemas.openxmlformats.org/officeDocument/2006/relationships/hyperlink" Target="mailto:pnavarro@argos.com.co" TargetMode="External"/><Relationship Id="rId191" Type="http://schemas.openxmlformats.org/officeDocument/2006/relationships/hyperlink" Target="mailto:amparo.arroyave@conaldesa.com.co" TargetMode="External"/><Relationship Id="rId205" Type="http://schemas.openxmlformats.org/officeDocument/2006/relationships/hyperlink" Target="mailto:cartera@setatemporal.com" TargetMode="External"/><Relationship Id="rId247" Type="http://schemas.openxmlformats.org/officeDocument/2006/relationships/hyperlink" Target="mailto:apartaestudiosriverfront@gmail.com" TargetMode="External"/><Relationship Id="rId107" Type="http://schemas.openxmlformats.org/officeDocument/2006/relationships/hyperlink" Target="mailto:transportescordoba004@gmail.com" TargetMode="External"/><Relationship Id="rId289" Type="http://schemas.openxmlformats.org/officeDocument/2006/relationships/hyperlink" Target="mailto:madermuebles@hotmail.com" TargetMode="External"/><Relationship Id="rId11" Type="http://schemas.openxmlformats.org/officeDocument/2006/relationships/hyperlink" Target="mailto:pedrozambrano12@hotmail.com" TargetMode="External"/><Relationship Id="rId53" Type="http://schemas.openxmlformats.org/officeDocument/2006/relationships/hyperlink" Target="mailto:magarciajimenez@yahoo.com" TargetMode="External"/><Relationship Id="rId149" Type="http://schemas.openxmlformats.org/officeDocument/2006/relationships/hyperlink" Target="mailto:pnavarro@argos.com.co" TargetMode="External"/><Relationship Id="rId95" Type="http://schemas.openxmlformats.org/officeDocument/2006/relationships/hyperlink" Target="mailto:albabolasanty@gmail.com" TargetMode="External"/><Relationship Id="rId160" Type="http://schemas.openxmlformats.org/officeDocument/2006/relationships/hyperlink" Target="mailto:pnavarro@argos.com.co" TargetMode="External"/><Relationship Id="rId216" Type="http://schemas.openxmlformats.org/officeDocument/2006/relationships/hyperlink" Target="mailto:laboratorio@controlaringenieria.com" TargetMode="External"/><Relationship Id="rId258" Type="http://schemas.openxmlformats.org/officeDocument/2006/relationships/hyperlink" Target="mailto:comercial15@ozalid.com.co" TargetMode="External"/><Relationship Id="rId22" Type="http://schemas.openxmlformats.org/officeDocument/2006/relationships/hyperlink" Target="mailto:juliodiaz_contratista@yahoo.es" TargetMode="External"/><Relationship Id="rId64" Type="http://schemas.openxmlformats.org/officeDocument/2006/relationships/hyperlink" Target="mailto:diomedes2502.tao@gmail.com" TargetMode="External"/><Relationship Id="rId118" Type="http://schemas.openxmlformats.org/officeDocument/2006/relationships/hyperlink" Target="mailto:reyes.leandro@gmail.com" TargetMode="External"/><Relationship Id="rId171" Type="http://schemas.openxmlformats.org/officeDocument/2006/relationships/hyperlink" Target="mailto:ingrid.marmolejo@gerdaudiaco.com" TargetMode="External"/><Relationship Id="rId227" Type="http://schemas.openxmlformats.org/officeDocument/2006/relationships/hyperlink" Target="mailto:gygasociadosic@gmail.com" TargetMode="External"/><Relationship Id="rId269" Type="http://schemas.openxmlformats.org/officeDocument/2006/relationships/hyperlink" Target="mailto:keclucas@gmail.com" TargetMode="External"/><Relationship Id="rId33" Type="http://schemas.openxmlformats.org/officeDocument/2006/relationships/hyperlink" Target="mailto:contabilidad@corteszamoraycia.com" TargetMode="External"/><Relationship Id="rId129" Type="http://schemas.openxmlformats.org/officeDocument/2006/relationships/hyperlink" Target="mailto:vargasj65@hotmail.com" TargetMode="External"/><Relationship Id="rId280" Type="http://schemas.openxmlformats.org/officeDocument/2006/relationships/hyperlink" Target="mailto:ldrq999@gmail.com" TargetMode="External"/><Relationship Id="rId75" Type="http://schemas.openxmlformats.org/officeDocument/2006/relationships/hyperlink" Target="mailto:diomedes2502.tao@gmail.com" TargetMode="External"/><Relationship Id="rId140" Type="http://schemas.openxmlformats.org/officeDocument/2006/relationships/hyperlink" Target="mailto:pnavarro@argos.com.co" TargetMode="External"/><Relationship Id="rId182" Type="http://schemas.openxmlformats.org/officeDocument/2006/relationships/hyperlink" Target="mailto:ingrid.marmolejo@gerdaudiaco.com"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amparo.arroyave@conaldesa.com.co" TargetMode="External"/><Relationship Id="rId299" Type="http://schemas.openxmlformats.org/officeDocument/2006/relationships/hyperlink" Target="mailto:patriciabe1968@gmail.com" TargetMode="External"/><Relationship Id="rId21" Type="http://schemas.openxmlformats.org/officeDocument/2006/relationships/hyperlink" Target="mailto:juliodiaz_contratista@yahoo.es" TargetMode="External"/><Relationship Id="rId63" Type="http://schemas.openxmlformats.org/officeDocument/2006/relationships/hyperlink" Target="mailto:pedrozambrano12@hotmail.com" TargetMode="External"/><Relationship Id="rId159" Type="http://schemas.openxmlformats.org/officeDocument/2006/relationships/hyperlink" Target="mailto:administracion@multifoxnet.com" TargetMode="External"/><Relationship Id="rId170" Type="http://schemas.openxmlformats.org/officeDocument/2006/relationships/hyperlink" Target="mailto:armadiaz28@yahoo.com" TargetMode="External"/><Relationship Id="rId226" Type="http://schemas.openxmlformats.org/officeDocument/2006/relationships/hyperlink" Target="mailto:ajcardenas72@gmail.com" TargetMode="External"/><Relationship Id="rId268" Type="http://schemas.openxmlformats.org/officeDocument/2006/relationships/hyperlink" Target="mailto:andresdominguez@comfandi.com.co" TargetMode="External"/><Relationship Id="rId32" Type="http://schemas.openxmlformats.org/officeDocument/2006/relationships/hyperlink" Target="mailto:nomarosnofla@gmail.com" TargetMode="External"/><Relationship Id="rId74" Type="http://schemas.openxmlformats.org/officeDocument/2006/relationships/hyperlink" Target="mailto:comercial15@ozalid.com.co" TargetMode="External"/><Relationship Id="rId128" Type="http://schemas.openxmlformats.org/officeDocument/2006/relationships/hyperlink" Target="mailto:cartera@setatemporal.com" TargetMode="External"/><Relationship Id="rId5" Type="http://schemas.openxmlformats.org/officeDocument/2006/relationships/hyperlink" Target="mailto:ventas@dimaferyhermaco.com" TargetMode="External"/><Relationship Id="rId181" Type="http://schemas.openxmlformats.org/officeDocument/2006/relationships/hyperlink" Target="mailto:fontecha.santa.william@gmail.com" TargetMode="External"/><Relationship Id="rId237" Type="http://schemas.openxmlformats.org/officeDocument/2006/relationships/hyperlink" Target="mailto:nomarosnofla@gmail.com" TargetMode="External"/><Relationship Id="rId279" Type="http://schemas.openxmlformats.org/officeDocument/2006/relationships/hyperlink" Target="mailto:ddmarcela@hotmail.com/oscarpin84@hotmail.com/oscarpineda508@gmail.com%20Carrera%209# 9-16. segundo piso centro de Cali" TargetMode="External"/><Relationship Id="rId43" Type="http://schemas.openxmlformats.org/officeDocument/2006/relationships/hyperlink" Target="mailto:magarciajimenez@yahoo.com" TargetMode="External"/><Relationship Id="rId139" Type="http://schemas.openxmlformats.org/officeDocument/2006/relationships/hyperlink" Target="mailto:gerencia@koinko.com.co" TargetMode="External"/><Relationship Id="rId290" Type="http://schemas.openxmlformats.org/officeDocument/2006/relationships/hyperlink" Target="mailto:ldrq999@gmail.com" TargetMode="External"/><Relationship Id="rId304" Type="http://schemas.openxmlformats.org/officeDocument/2006/relationships/printerSettings" Target="../printerSettings/printerSettings2.bin"/><Relationship Id="rId85" Type="http://schemas.openxmlformats.org/officeDocument/2006/relationships/hyperlink" Target="mailto:ingrid.marmolejo@gerdaudiaco.com" TargetMode="External"/><Relationship Id="rId150" Type="http://schemas.openxmlformats.org/officeDocument/2006/relationships/hyperlink" Target="mailto:administracion@multifoxnet.com" TargetMode="External"/><Relationship Id="rId192" Type="http://schemas.openxmlformats.org/officeDocument/2006/relationships/hyperlink" Target="mailto:taramirezdiaz@hotmail.com" TargetMode="External"/><Relationship Id="rId206" Type="http://schemas.openxmlformats.org/officeDocument/2006/relationships/hyperlink" Target="mailto:velandiaj195@gmail.com/midulmacp@gmail.com" TargetMode="External"/><Relationship Id="rId248" Type="http://schemas.openxmlformats.org/officeDocument/2006/relationships/hyperlink" Target="mailto:jhone308@gmail.com" TargetMode="External"/><Relationship Id="rId12" Type="http://schemas.openxmlformats.org/officeDocument/2006/relationships/hyperlink" Target="mailto:glassve@hotmail.com" TargetMode="External"/><Relationship Id="rId108" Type="http://schemas.openxmlformats.org/officeDocument/2006/relationships/hyperlink" Target="mailto:amparo.arroyave@conaldesa.com.co" TargetMode="External"/><Relationship Id="rId54" Type="http://schemas.openxmlformats.org/officeDocument/2006/relationships/hyperlink" Target="mailto:stoverozo@gmail.com" TargetMode="External"/><Relationship Id="rId96" Type="http://schemas.openxmlformats.org/officeDocument/2006/relationships/hyperlink" Target="mailto:ingrid.marmolejo@gerdaudiaco.com" TargetMode="External"/><Relationship Id="rId161" Type="http://schemas.openxmlformats.org/officeDocument/2006/relationships/hyperlink" Target="mailto:apartaestudiosriverfront@gmail.com" TargetMode="External"/><Relationship Id="rId217" Type="http://schemas.openxmlformats.org/officeDocument/2006/relationships/hyperlink" Target="mailto:jorgeerubiog@hotmail.com" TargetMode="External"/><Relationship Id="rId259" Type="http://schemas.openxmlformats.org/officeDocument/2006/relationships/hyperlink" Target="mailto:mariajulianabedoya@gmail.com" TargetMode="External"/><Relationship Id="rId23" Type="http://schemas.openxmlformats.org/officeDocument/2006/relationships/hyperlink" Target="mailto:magarciajimenez@yahoo.com" TargetMode="External"/><Relationship Id="rId119" Type="http://schemas.openxmlformats.org/officeDocument/2006/relationships/hyperlink" Target="mailto:cartera@setatemporal.com" TargetMode="External"/><Relationship Id="rId270" Type="http://schemas.openxmlformats.org/officeDocument/2006/relationships/hyperlink" Target="mailto:dianagomezr2017@gmail.com" TargetMode="External"/><Relationship Id="rId291" Type="http://schemas.openxmlformats.org/officeDocument/2006/relationships/hyperlink" Target="mailto:alexand94@hotmail.com" TargetMode="External"/><Relationship Id="rId305" Type="http://schemas.openxmlformats.org/officeDocument/2006/relationships/drawing" Target="../drawings/drawing2.xml"/><Relationship Id="rId44" Type="http://schemas.openxmlformats.org/officeDocument/2006/relationships/hyperlink" Target="mailto:jgarciam69@hotmail.com" TargetMode="External"/><Relationship Id="rId65" Type="http://schemas.openxmlformats.org/officeDocument/2006/relationships/hyperlink" Target="mailto:diomedes2502.tao@gmail.com" TargetMode="External"/><Relationship Id="rId86" Type="http://schemas.openxmlformats.org/officeDocument/2006/relationships/hyperlink" Target="mailto:ingrid.marmolejo@gerdaudiaco.com" TargetMode="External"/><Relationship Id="rId130" Type="http://schemas.openxmlformats.org/officeDocument/2006/relationships/hyperlink" Target="mailto:sergio.cortes@maxielectricos.com" TargetMode="External"/><Relationship Id="rId151" Type="http://schemas.openxmlformats.org/officeDocument/2006/relationships/hyperlink" Target="mailto:administracion@multifoxnet.com" TargetMode="External"/><Relationship Id="rId172" Type="http://schemas.openxmlformats.org/officeDocument/2006/relationships/hyperlink" Target="mailto:comercial15@ozalid.com.co" TargetMode="External"/><Relationship Id="rId193" Type="http://schemas.openxmlformats.org/officeDocument/2006/relationships/hyperlink" Target="mailto:gualbertomartinez71@hotmail.com" TargetMode="External"/><Relationship Id="rId207" Type="http://schemas.openxmlformats.org/officeDocument/2006/relationships/hyperlink" Target="mailto:pedrozambrano12@hotmail.com" TargetMode="External"/><Relationship Id="rId228" Type="http://schemas.openxmlformats.org/officeDocument/2006/relationships/hyperlink" Target="mailto:paticordobar@gmail.com/felipebottia@hotmail.com" TargetMode="External"/><Relationship Id="rId249" Type="http://schemas.openxmlformats.org/officeDocument/2006/relationships/hyperlink" Target="mailto:yerviert1983@hotmail.com" TargetMode="External"/><Relationship Id="rId13" Type="http://schemas.openxmlformats.org/officeDocument/2006/relationships/hyperlink" Target="mailto:glassve@hotmail.com" TargetMode="External"/><Relationship Id="rId109" Type="http://schemas.openxmlformats.org/officeDocument/2006/relationships/hyperlink" Target="mailto:amparo.arroyave@conaldesa.com.co" TargetMode="External"/><Relationship Id="rId260" Type="http://schemas.openxmlformats.org/officeDocument/2006/relationships/hyperlink" Target="mailto:plrueda30@gmail.com" TargetMode="External"/><Relationship Id="rId281" Type="http://schemas.openxmlformats.org/officeDocument/2006/relationships/hyperlink" Target="mailto:madermuebles@hotmail.com" TargetMode="External"/><Relationship Id="rId34" Type="http://schemas.openxmlformats.org/officeDocument/2006/relationships/hyperlink" Target="mailto:stoverozo@gmail.com" TargetMode="External"/><Relationship Id="rId55" Type="http://schemas.openxmlformats.org/officeDocument/2006/relationships/hyperlink" Target="mailto:nomarosnofla@gmail.com" TargetMode="External"/><Relationship Id="rId76" Type="http://schemas.openxmlformats.org/officeDocument/2006/relationships/hyperlink" Target="mailto:ingrid.marmolejo@gerdaudiaco.com" TargetMode="External"/><Relationship Id="rId97" Type="http://schemas.openxmlformats.org/officeDocument/2006/relationships/hyperlink" Target="mailto:ingrid.marmolejo@gerdaudiaco.com" TargetMode="External"/><Relationship Id="rId120" Type="http://schemas.openxmlformats.org/officeDocument/2006/relationships/hyperlink" Target="mailto:cartera@setatemporal.com" TargetMode="External"/><Relationship Id="rId141" Type="http://schemas.openxmlformats.org/officeDocument/2006/relationships/hyperlink" Target="mailto:fmotavita@hotmail.com" TargetMode="External"/><Relationship Id="rId7" Type="http://schemas.openxmlformats.org/officeDocument/2006/relationships/hyperlink" Target="mailto:ventas@dimaferyhermaco.com" TargetMode="External"/><Relationship Id="rId162" Type="http://schemas.openxmlformats.org/officeDocument/2006/relationships/hyperlink" Target="mailto:apartaestudiosriverfront@gmail.com" TargetMode="External"/><Relationship Id="rId183" Type="http://schemas.openxmlformats.org/officeDocument/2006/relationships/hyperlink" Target="mailto:auxiliar6@grupoinduvecsas.com" TargetMode="External"/><Relationship Id="rId218" Type="http://schemas.openxmlformats.org/officeDocument/2006/relationships/hyperlink" Target="mailto:vargasj65@hotmail.com" TargetMode="External"/><Relationship Id="rId239" Type="http://schemas.openxmlformats.org/officeDocument/2006/relationships/hyperlink" Target="mailto:caor357@outlook.com" TargetMode="External"/><Relationship Id="rId250" Type="http://schemas.openxmlformats.org/officeDocument/2006/relationships/hyperlink" Target="mailto:diego1025@yahoo.es/diegoescobargomez@gmail.com" TargetMode="External"/><Relationship Id="rId271" Type="http://schemas.openxmlformats.org/officeDocument/2006/relationships/hyperlink" Target="mailto:andresfelipe87@gmail.com" TargetMode="External"/><Relationship Id="rId292" Type="http://schemas.openxmlformats.org/officeDocument/2006/relationships/hyperlink" Target="mailto:eli-66@hotmail.es" TargetMode="External"/><Relationship Id="rId24" Type="http://schemas.openxmlformats.org/officeDocument/2006/relationships/hyperlink" Target="mailto:caor357@outlook.com" TargetMode="External"/><Relationship Id="rId45" Type="http://schemas.openxmlformats.org/officeDocument/2006/relationships/hyperlink" Target="mailto:nomarosnofla@gmail.com" TargetMode="External"/><Relationship Id="rId66" Type="http://schemas.openxmlformats.org/officeDocument/2006/relationships/hyperlink" Target="mailto:claudiopatinoa@yahoo.es" TargetMode="External"/><Relationship Id="rId87" Type="http://schemas.openxmlformats.org/officeDocument/2006/relationships/hyperlink" Target="mailto:ingrid.marmolejo@gerdaudiaco.com" TargetMode="External"/><Relationship Id="rId110" Type="http://schemas.openxmlformats.org/officeDocument/2006/relationships/hyperlink" Target="mailto:amparo.arroyave@conaldesa.com.co" TargetMode="External"/><Relationship Id="rId131" Type="http://schemas.openxmlformats.org/officeDocument/2006/relationships/hyperlink" Target="mailto:laboratorio@controlaringenieria.com" TargetMode="External"/><Relationship Id="rId152" Type="http://schemas.openxmlformats.org/officeDocument/2006/relationships/hyperlink" Target="mailto:administracion@multifoxnet.com" TargetMode="External"/><Relationship Id="rId173" Type="http://schemas.openxmlformats.org/officeDocument/2006/relationships/hyperlink" Target="mailto:facturacion@magnusseguridad.com.co" TargetMode="External"/><Relationship Id="rId194" Type="http://schemas.openxmlformats.org/officeDocument/2006/relationships/hyperlink" Target="mailto:maderonis@hotmail.com" TargetMode="External"/><Relationship Id="rId208" Type="http://schemas.openxmlformats.org/officeDocument/2006/relationships/hyperlink" Target="mailto:innovalumltda@hotmail.com" TargetMode="External"/><Relationship Id="rId229" Type="http://schemas.openxmlformats.org/officeDocument/2006/relationships/hyperlink" Target="mailto:dicdam@gmail.com" TargetMode="External"/><Relationship Id="rId240" Type="http://schemas.openxmlformats.org/officeDocument/2006/relationships/hyperlink" Target="mailto:daniela_888@outlook.es" TargetMode="External"/><Relationship Id="rId261" Type="http://schemas.openxmlformats.org/officeDocument/2006/relationships/hyperlink" Target="mailto:hackjunior@hotmail.com" TargetMode="External"/><Relationship Id="rId14" Type="http://schemas.openxmlformats.org/officeDocument/2006/relationships/hyperlink" Target="mailto:glassve@hotmail.com" TargetMode="External"/><Relationship Id="rId35" Type="http://schemas.openxmlformats.org/officeDocument/2006/relationships/hyperlink" Target="mailto:jgarciam69@hotmail.com" TargetMode="External"/><Relationship Id="rId56" Type="http://schemas.openxmlformats.org/officeDocument/2006/relationships/hyperlink" Target="mailto:diomedes2502.tao@gmail.com" TargetMode="External"/><Relationship Id="rId77" Type="http://schemas.openxmlformats.org/officeDocument/2006/relationships/hyperlink" Target="mailto:cartera@setatemporal.com" TargetMode="External"/><Relationship Id="rId100" Type="http://schemas.openxmlformats.org/officeDocument/2006/relationships/hyperlink" Target="mailto:ingrid.marmolejo@gerdaudiaco.com" TargetMode="External"/><Relationship Id="rId282" Type="http://schemas.openxmlformats.org/officeDocument/2006/relationships/hyperlink" Target="mailto:stilocan7@gmail.com" TargetMode="External"/><Relationship Id="rId8" Type="http://schemas.openxmlformats.org/officeDocument/2006/relationships/hyperlink" Target="mailto:ventas@dimaferyhermaco.com" TargetMode="External"/><Relationship Id="rId98" Type="http://schemas.openxmlformats.org/officeDocument/2006/relationships/hyperlink" Target="mailto:ingrid.marmolejo@gerdaudiaco.com" TargetMode="External"/><Relationship Id="rId121" Type="http://schemas.openxmlformats.org/officeDocument/2006/relationships/hyperlink" Target="mailto:cartera@setatemporal.com" TargetMode="External"/><Relationship Id="rId142" Type="http://schemas.openxmlformats.org/officeDocument/2006/relationships/hyperlink" Target="mailto:gygasociadosic@gmail.com/PROYECTOS1@GYGASOCIADOSYC.COM" TargetMode="External"/><Relationship Id="rId163" Type="http://schemas.openxmlformats.org/officeDocument/2006/relationships/hyperlink" Target="mailto:apartaestudiosriverfront@gmail.com" TargetMode="External"/><Relationship Id="rId184" Type="http://schemas.openxmlformats.org/officeDocument/2006/relationships/hyperlink" Target="mailto:contabilidad@corteszamoraycia.com" TargetMode="External"/><Relationship Id="rId219" Type="http://schemas.openxmlformats.org/officeDocument/2006/relationships/hyperlink" Target="mailto:vargasj65@hotmail.com" TargetMode="External"/><Relationship Id="rId230" Type="http://schemas.openxmlformats.org/officeDocument/2006/relationships/hyperlink" Target="mailto:inversiones@savart.co" TargetMode="External"/><Relationship Id="rId251" Type="http://schemas.openxmlformats.org/officeDocument/2006/relationships/hyperlink" Target="mailto:kcunena@gmail.com" TargetMode="External"/><Relationship Id="rId25" Type="http://schemas.openxmlformats.org/officeDocument/2006/relationships/hyperlink" Target="mailto:albabolasanty@gmail.com" TargetMode="External"/><Relationship Id="rId46" Type="http://schemas.openxmlformats.org/officeDocument/2006/relationships/hyperlink" Target="mailto:stoverozo@gmail.com" TargetMode="External"/><Relationship Id="rId67" Type="http://schemas.openxmlformats.org/officeDocument/2006/relationships/hyperlink" Target="mailto:reyes.leandro@gmail.com/midulmacp@gmail.com" TargetMode="External"/><Relationship Id="rId272" Type="http://schemas.openxmlformats.org/officeDocument/2006/relationships/hyperlink" Target="mailto:mayerlyco@gmail.com" TargetMode="External"/><Relationship Id="rId293" Type="http://schemas.openxmlformats.org/officeDocument/2006/relationships/hyperlink" Target="mailto:danielaariasbermudez@gmail.com" TargetMode="External"/><Relationship Id="rId88" Type="http://schemas.openxmlformats.org/officeDocument/2006/relationships/hyperlink" Target="mailto:ingrid.marmolejo@gerdaudiaco.com" TargetMode="External"/><Relationship Id="rId111" Type="http://schemas.openxmlformats.org/officeDocument/2006/relationships/hyperlink" Target="mailto:amparo.arroyave@conaldesa.com.co" TargetMode="External"/><Relationship Id="rId132" Type="http://schemas.openxmlformats.org/officeDocument/2006/relationships/hyperlink" Target="mailto:gerencia@koinko.com.co" TargetMode="External"/><Relationship Id="rId153" Type="http://schemas.openxmlformats.org/officeDocument/2006/relationships/hyperlink" Target="mailto:administracion@multifoxnet.com" TargetMode="External"/><Relationship Id="rId174" Type="http://schemas.openxmlformats.org/officeDocument/2006/relationships/hyperlink" Target="mailto:jm10ruscher@gmail.com" TargetMode="External"/><Relationship Id="rId195" Type="http://schemas.openxmlformats.org/officeDocument/2006/relationships/hyperlink" Target="mailto:hydramanufacturas@gmail.com" TargetMode="External"/><Relationship Id="rId209" Type="http://schemas.openxmlformats.org/officeDocument/2006/relationships/hyperlink" Target="mailto:ajcardenas72@gmail.com" TargetMode="External"/><Relationship Id="rId220" Type="http://schemas.openxmlformats.org/officeDocument/2006/relationships/hyperlink" Target="mailto:vargasj65@hotmail.com" TargetMode="External"/><Relationship Id="rId241" Type="http://schemas.openxmlformats.org/officeDocument/2006/relationships/hyperlink" Target="mailto:gerenciacomercial@caliconfort.com" TargetMode="External"/><Relationship Id="rId15" Type="http://schemas.openxmlformats.org/officeDocument/2006/relationships/hyperlink" Target="mailto:glassve@hotmail.com" TargetMode="External"/><Relationship Id="rId36" Type="http://schemas.openxmlformats.org/officeDocument/2006/relationships/hyperlink" Target="mailto:albabolasanty@gmail.com" TargetMode="External"/><Relationship Id="rId57" Type="http://schemas.openxmlformats.org/officeDocument/2006/relationships/hyperlink" Target="mailto:jgarciam69@hotmail.com" TargetMode="External"/><Relationship Id="rId262" Type="http://schemas.openxmlformats.org/officeDocument/2006/relationships/hyperlink" Target="mailto:martj23@gmail.com/mariajoseaa@outlook.es" TargetMode="External"/><Relationship Id="rId283" Type="http://schemas.openxmlformats.org/officeDocument/2006/relationships/hyperlink" Target="mailto:manuelospina2@hotmail.com" TargetMode="External"/><Relationship Id="rId78" Type="http://schemas.openxmlformats.org/officeDocument/2006/relationships/hyperlink" Target="mailto:contabilidad@corteszamoraycia.com" TargetMode="External"/><Relationship Id="rId99" Type="http://schemas.openxmlformats.org/officeDocument/2006/relationships/hyperlink" Target="mailto:ingrid.marmolejo@gerdaudiaco.com" TargetMode="External"/><Relationship Id="rId101" Type="http://schemas.openxmlformats.org/officeDocument/2006/relationships/hyperlink" Target="mailto:ingrid.marmolejo@gerdaudiaco.com" TargetMode="External"/><Relationship Id="rId122" Type="http://schemas.openxmlformats.org/officeDocument/2006/relationships/hyperlink" Target="mailto:cartera@setatemporal.com" TargetMode="External"/><Relationship Id="rId143" Type="http://schemas.openxmlformats.org/officeDocument/2006/relationships/hyperlink" Target="mailto:gerencia@koinko.com.co" TargetMode="External"/><Relationship Id="rId164" Type="http://schemas.openxmlformats.org/officeDocument/2006/relationships/hyperlink" Target="mailto:nomarosnofla@gmail.com" TargetMode="External"/><Relationship Id="rId185" Type="http://schemas.openxmlformats.org/officeDocument/2006/relationships/hyperlink" Target="mailto:comercial@alumcali.com" TargetMode="External"/><Relationship Id="rId9" Type="http://schemas.openxmlformats.org/officeDocument/2006/relationships/hyperlink" Target="mailto:edgarusacero@yahoo.com" TargetMode="External"/><Relationship Id="rId210" Type="http://schemas.openxmlformats.org/officeDocument/2006/relationships/hyperlink" Target="mailto:ajcardenas72@gmail.com" TargetMode="External"/><Relationship Id="rId26" Type="http://schemas.openxmlformats.org/officeDocument/2006/relationships/hyperlink" Target="mailto:stoverozo@gmail.com" TargetMode="External"/><Relationship Id="rId231" Type="http://schemas.openxmlformats.org/officeDocument/2006/relationships/hyperlink" Target="mailto:jorgeerubiog@hotmail.com" TargetMode="External"/><Relationship Id="rId252" Type="http://schemas.openxmlformats.org/officeDocument/2006/relationships/hyperlink" Target="mailto:patriciaricorojas@yahoo.com" TargetMode="External"/><Relationship Id="rId273" Type="http://schemas.openxmlformats.org/officeDocument/2006/relationships/hyperlink" Target="mailto:angelsegura2610@gmail.com" TargetMode="External"/><Relationship Id="rId294" Type="http://schemas.openxmlformats.org/officeDocument/2006/relationships/hyperlink" Target="mailto:marcelasarmiento1@gmail.com" TargetMode="External"/><Relationship Id="rId47" Type="http://schemas.openxmlformats.org/officeDocument/2006/relationships/hyperlink" Target="mailto:caor357@outlook.com" TargetMode="External"/><Relationship Id="rId68" Type="http://schemas.openxmlformats.org/officeDocument/2006/relationships/hyperlink" Target="mailto:carlosalbertodussan@gmail.com" TargetMode="External"/><Relationship Id="rId89" Type="http://schemas.openxmlformats.org/officeDocument/2006/relationships/hyperlink" Target="mailto:ingrid.marmolejo@gerdaudiaco.com" TargetMode="External"/><Relationship Id="rId112" Type="http://schemas.openxmlformats.org/officeDocument/2006/relationships/hyperlink" Target="mailto:amparo.arroyave@conaldesa.com.co" TargetMode="External"/><Relationship Id="rId133" Type="http://schemas.openxmlformats.org/officeDocument/2006/relationships/hyperlink" Target="mailto:gerencia@koinko.com.co" TargetMode="External"/><Relationship Id="rId154" Type="http://schemas.openxmlformats.org/officeDocument/2006/relationships/hyperlink" Target="mailto:administracion@multifoxnet.com" TargetMode="External"/><Relationship Id="rId175" Type="http://schemas.openxmlformats.org/officeDocument/2006/relationships/hyperlink" Target="mailto:stoverozo@gmail.com" TargetMode="External"/><Relationship Id="rId196" Type="http://schemas.openxmlformats.org/officeDocument/2006/relationships/hyperlink" Target="mailto:mara-sas@hotmail.com" TargetMode="External"/><Relationship Id="rId200" Type="http://schemas.openxmlformats.org/officeDocument/2006/relationships/hyperlink" Target="mailto:santoslopez.sl18@gmail.com" TargetMode="External"/><Relationship Id="rId16" Type="http://schemas.openxmlformats.org/officeDocument/2006/relationships/hyperlink" Target="mailto:glassve@hotmail.com" TargetMode="External"/><Relationship Id="rId221" Type="http://schemas.openxmlformats.org/officeDocument/2006/relationships/hyperlink" Target="mailto:vargasj65@hotmail.com" TargetMode="External"/><Relationship Id="rId242" Type="http://schemas.openxmlformats.org/officeDocument/2006/relationships/hyperlink" Target="mailto:marilyn.dg29@gmail.com" TargetMode="External"/><Relationship Id="rId263" Type="http://schemas.openxmlformats.org/officeDocument/2006/relationships/hyperlink" Target="mailto:angycamayo@gmail.com/cyc.lexjuris@gmail.com" TargetMode="External"/><Relationship Id="rId284" Type="http://schemas.openxmlformats.org/officeDocument/2006/relationships/hyperlink" Target="mailto:iog@siesa.com" TargetMode="External"/><Relationship Id="rId37" Type="http://schemas.openxmlformats.org/officeDocument/2006/relationships/hyperlink" Target="mailto:magarciajimenez@yahoo.com" TargetMode="External"/><Relationship Id="rId58" Type="http://schemas.openxmlformats.org/officeDocument/2006/relationships/hyperlink" Target="mailto:maderasdelasaban2003@gmail.com" TargetMode="External"/><Relationship Id="rId79" Type="http://schemas.openxmlformats.org/officeDocument/2006/relationships/hyperlink" Target="mailto:pnavarro@argos.com.co" TargetMode="External"/><Relationship Id="rId102" Type="http://schemas.openxmlformats.org/officeDocument/2006/relationships/hyperlink" Target="mailto:amparo.arroyave@conaldesa.com.co" TargetMode="External"/><Relationship Id="rId123" Type="http://schemas.openxmlformats.org/officeDocument/2006/relationships/hyperlink" Target="mailto:cartera@setatemporal.com" TargetMode="External"/><Relationship Id="rId144" Type="http://schemas.openxmlformats.org/officeDocument/2006/relationships/hyperlink" Target="mailto:fmotavita@hotmail.com" TargetMode="External"/><Relationship Id="rId90" Type="http://schemas.openxmlformats.org/officeDocument/2006/relationships/hyperlink" Target="mailto:ingrid.marmolejo@gerdaudiaco.com" TargetMode="External"/><Relationship Id="rId165" Type="http://schemas.openxmlformats.org/officeDocument/2006/relationships/hyperlink" Target="mailto:nomarosnofla@gmail.com" TargetMode="External"/><Relationship Id="rId186" Type="http://schemas.openxmlformats.org/officeDocument/2006/relationships/hyperlink" Target="mailto:sergio.cortes@maxielectricos.com" TargetMode="External"/><Relationship Id="rId211" Type="http://schemas.openxmlformats.org/officeDocument/2006/relationships/hyperlink" Target="mailto:ajcardenas72@gmail.com" TargetMode="External"/><Relationship Id="rId232" Type="http://schemas.openxmlformats.org/officeDocument/2006/relationships/hyperlink" Target="mailto:carlosalbertodussan@gmail.com/carlosalbertodussan@hotmail.com" TargetMode="External"/><Relationship Id="rId253" Type="http://schemas.openxmlformats.org/officeDocument/2006/relationships/hyperlink" Target="mailto:ODILATRUJILLO63@GMAIL.COM" TargetMode="External"/><Relationship Id="rId274" Type="http://schemas.openxmlformats.org/officeDocument/2006/relationships/hyperlink" Target="mailto:leonardojaramillo931@gmail.com" TargetMode="External"/><Relationship Id="rId295" Type="http://schemas.openxmlformats.org/officeDocument/2006/relationships/hyperlink" Target="mailto:dana_thalia94@hotmail.com" TargetMode="External"/><Relationship Id="rId27" Type="http://schemas.openxmlformats.org/officeDocument/2006/relationships/hyperlink" Target="mailto:nomarosnofla@gmail.com" TargetMode="External"/><Relationship Id="rId48" Type="http://schemas.openxmlformats.org/officeDocument/2006/relationships/hyperlink" Target="mailto:albabolasanty@gmail.com" TargetMode="External"/><Relationship Id="rId69" Type="http://schemas.openxmlformats.org/officeDocument/2006/relationships/hyperlink" Target="mailto:carlosalbertodussan@gmail.com" TargetMode="External"/><Relationship Id="rId113" Type="http://schemas.openxmlformats.org/officeDocument/2006/relationships/hyperlink" Target="mailto:amparo.arroyave@conaldesa.com.co" TargetMode="External"/><Relationship Id="rId134" Type="http://schemas.openxmlformats.org/officeDocument/2006/relationships/hyperlink" Target="mailto:gerencia@koinko.com.co" TargetMode="External"/><Relationship Id="rId80" Type="http://schemas.openxmlformats.org/officeDocument/2006/relationships/hyperlink" Target="mailto:ingrid.marmolejo@gerdaudiaco.com" TargetMode="External"/><Relationship Id="rId155" Type="http://schemas.openxmlformats.org/officeDocument/2006/relationships/hyperlink" Target="mailto:administracion@multifoxnet.com" TargetMode="External"/><Relationship Id="rId176" Type="http://schemas.openxmlformats.org/officeDocument/2006/relationships/hyperlink" Target="mailto:armadiaz28@yahoo.com" TargetMode="External"/><Relationship Id="rId197" Type="http://schemas.openxmlformats.org/officeDocument/2006/relationships/hyperlink" Target="mailto:herazconstrucciones@gmail.com" TargetMode="External"/><Relationship Id="rId201" Type="http://schemas.openxmlformats.org/officeDocument/2006/relationships/hyperlink" Target="mailto:alirioariasdiaz@hotmail.com" TargetMode="External"/><Relationship Id="rId222" Type="http://schemas.openxmlformats.org/officeDocument/2006/relationships/hyperlink" Target="mailto:vargasj65@hotmail.com" TargetMode="External"/><Relationship Id="rId243" Type="http://schemas.openxmlformats.org/officeDocument/2006/relationships/hyperlink" Target="mailto:ventanillacorrespondencia@habitatbogota.gov.co" TargetMode="External"/><Relationship Id="rId264" Type="http://schemas.openxmlformats.org/officeDocument/2006/relationships/hyperlink" Target="mailto:mvescobar7@gmail.com" TargetMode="External"/><Relationship Id="rId285" Type="http://schemas.openxmlformats.org/officeDocument/2006/relationships/hyperlink" Target="mailto:difepa.man@gmail.com" TargetMode="External"/><Relationship Id="rId17" Type="http://schemas.openxmlformats.org/officeDocument/2006/relationships/hyperlink" Target="mailto:tsas1gestionyderecho@gmail.com" TargetMode="External"/><Relationship Id="rId38" Type="http://schemas.openxmlformats.org/officeDocument/2006/relationships/hyperlink" Target="mailto:caor357@outlook.com" TargetMode="External"/><Relationship Id="rId59" Type="http://schemas.openxmlformats.org/officeDocument/2006/relationships/hyperlink" Target="mailto:administracion@multifoxnet.com" TargetMode="External"/><Relationship Id="rId103" Type="http://schemas.openxmlformats.org/officeDocument/2006/relationships/hyperlink" Target="mailto:amparo.arroyave@conaldesa.com.co" TargetMode="External"/><Relationship Id="rId124" Type="http://schemas.openxmlformats.org/officeDocument/2006/relationships/hyperlink" Target="mailto:cartera@setatemporal.com" TargetMode="External"/><Relationship Id="rId70" Type="http://schemas.openxmlformats.org/officeDocument/2006/relationships/hyperlink" Target="mailto:gpa@gomezpinzon.com" TargetMode="External"/><Relationship Id="rId91" Type="http://schemas.openxmlformats.org/officeDocument/2006/relationships/hyperlink" Target="mailto:ingrid.marmolejo@gerdaudiaco.com" TargetMode="External"/><Relationship Id="rId145" Type="http://schemas.openxmlformats.org/officeDocument/2006/relationships/hyperlink" Target="mailto:gygasociadosic@yaho.es" TargetMode="External"/><Relationship Id="rId166" Type="http://schemas.openxmlformats.org/officeDocument/2006/relationships/hyperlink" Target="mailto:nomarosnofla@gmail.com" TargetMode="External"/><Relationship Id="rId187" Type="http://schemas.openxmlformats.org/officeDocument/2006/relationships/hyperlink" Target="mailto:construproyectosjpsas@hotmail.com" TargetMode="External"/><Relationship Id="rId1" Type="http://schemas.openxmlformats.org/officeDocument/2006/relationships/hyperlink" Target="mailto:info@mediterraneanmarblesas.com" TargetMode="External"/><Relationship Id="rId212" Type="http://schemas.openxmlformats.org/officeDocument/2006/relationships/hyperlink" Target="mailto:ajcardenas72@gmail.com" TargetMode="External"/><Relationship Id="rId233" Type="http://schemas.openxmlformats.org/officeDocument/2006/relationships/hyperlink" Target="mailto:laura.sierra@melcol.com.co" TargetMode="External"/><Relationship Id="rId254" Type="http://schemas.openxmlformats.org/officeDocument/2006/relationships/hyperlink" Target="mailto:leidymosquera@gmail.com" TargetMode="External"/><Relationship Id="rId28" Type="http://schemas.openxmlformats.org/officeDocument/2006/relationships/hyperlink" Target="mailto:armadiaz28@yahoo.com" TargetMode="External"/><Relationship Id="rId49" Type="http://schemas.openxmlformats.org/officeDocument/2006/relationships/hyperlink" Target="mailto:diomedes2502.tao@gmail.com" TargetMode="External"/><Relationship Id="rId114" Type="http://schemas.openxmlformats.org/officeDocument/2006/relationships/hyperlink" Target="mailto:amparo.arroyave@conaldesa.com.co" TargetMode="External"/><Relationship Id="rId275" Type="http://schemas.openxmlformats.org/officeDocument/2006/relationships/hyperlink" Target="mailto:jorgeaortizg@hotmail.com" TargetMode="External"/><Relationship Id="rId296" Type="http://schemas.openxmlformats.org/officeDocument/2006/relationships/hyperlink" Target="mailto:lopezcarvajal@yahoo.com" TargetMode="External"/><Relationship Id="rId300" Type="http://schemas.openxmlformats.org/officeDocument/2006/relationships/hyperlink" Target="mailto:melissacastellanosangel@gmail.com" TargetMode="External"/><Relationship Id="rId60" Type="http://schemas.openxmlformats.org/officeDocument/2006/relationships/hyperlink" Target="mailto:silvia.aguirre@mendebal.com" TargetMode="External"/><Relationship Id="rId81" Type="http://schemas.openxmlformats.org/officeDocument/2006/relationships/hyperlink" Target="mailto:ingrid.marmolejo@gerdaudiaco.com" TargetMode="External"/><Relationship Id="rId135" Type="http://schemas.openxmlformats.org/officeDocument/2006/relationships/hyperlink" Target="mailto:gerencia@koinko.com.co" TargetMode="External"/><Relationship Id="rId156" Type="http://schemas.openxmlformats.org/officeDocument/2006/relationships/hyperlink" Target="mailto:administracion@multifoxnet.com" TargetMode="External"/><Relationship Id="rId177" Type="http://schemas.openxmlformats.org/officeDocument/2006/relationships/hyperlink" Target="mailto:armadiaz28@yahoo.com" TargetMode="External"/><Relationship Id="rId198" Type="http://schemas.openxmlformats.org/officeDocument/2006/relationships/hyperlink" Target="mailto:garenciacomercialymtecnit@gmail.com" TargetMode="External"/><Relationship Id="rId202" Type="http://schemas.openxmlformats.org/officeDocument/2006/relationships/hyperlink" Target="mailto:indumetalicassycsas@gmail.com" TargetMode="External"/><Relationship Id="rId223" Type="http://schemas.openxmlformats.org/officeDocument/2006/relationships/hyperlink" Target="mailto:vargasj65@hotmail.com" TargetMode="External"/><Relationship Id="rId244" Type="http://schemas.openxmlformats.org/officeDocument/2006/relationships/hyperlink" Target="mailto:litigios@bbgscolombia.com" TargetMode="External"/><Relationship Id="rId18" Type="http://schemas.openxmlformats.org/officeDocument/2006/relationships/hyperlink" Target="mailto:diomedes2502.tao@gmail.com" TargetMode="External"/><Relationship Id="rId39" Type="http://schemas.openxmlformats.org/officeDocument/2006/relationships/hyperlink" Target="mailto:diomedes2502.tao@gmail.com" TargetMode="External"/><Relationship Id="rId265" Type="http://schemas.openxmlformats.org/officeDocument/2006/relationships/hyperlink" Target="mailto:marilyn.dg29@gmail.com" TargetMode="External"/><Relationship Id="rId286" Type="http://schemas.openxmlformats.org/officeDocument/2006/relationships/hyperlink" Target="mailto:diego.payan@gmail.com" TargetMode="External"/><Relationship Id="rId50" Type="http://schemas.openxmlformats.org/officeDocument/2006/relationships/hyperlink" Target="mailto:caor357@outlook.com" TargetMode="External"/><Relationship Id="rId104" Type="http://schemas.openxmlformats.org/officeDocument/2006/relationships/hyperlink" Target="mailto:amparo.arroyave@conaldesa.com.co" TargetMode="External"/><Relationship Id="rId125" Type="http://schemas.openxmlformats.org/officeDocument/2006/relationships/hyperlink" Target="mailto:cartera@setatemporal.com" TargetMode="External"/><Relationship Id="rId146" Type="http://schemas.openxmlformats.org/officeDocument/2006/relationships/hyperlink" Target="mailto:administracion@multifoxnet.com" TargetMode="External"/><Relationship Id="rId167" Type="http://schemas.openxmlformats.org/officeDocument/2006/relationships/hyperlink" Target="mailto:nomarosnofla@gmail.com" TargetMode="External"/><Relationship Id="rId188" Type="http://schemas.openxmlformats.org/officeDocument/2006/relationships/hyperlink" Target="mailto:jose.alarcon@techossas.com" TargetMode="External"/><Relationship Id="rId71" Type="http://schemas.openxmlformats.org/officeDocument/2006/relationships/hyperlink" Target="mailto:jgarciam69@hotmail.com" TargetMode="External"/><Relationship Id="rId92" Type="http://schemas.openxmlformats.org/officeDocument/2006/relationships/hyperlink" Target="mailto:ingrid.marmolejo@gerdaudiaco.com" TargetMode="External"/><Relationship Id="rId213" Type="http://schemas.openxmlformats.org/officeDocument/2006/relationships/hyperlink" Target="mailto:ajcardenas72@gmail.com" TargetMode="External"/><Relationship Id="rId234" Type="http://schemas.openxmlformats.org/officeDocument/2006/relationships/hyperlink" Target="mailto:pablorm188@hotmail.com" TargetMode="External"/><Relationship Id="rId2" Type="http://schemas.openxmlformats.org/officeDocument/2006/relationships/hyperlink" Target="mailto:servicioalcliente@arteamerican.com.co" TargetMode="External"/><Relationship Id="rId29" Type="http://schemas.openxmlformats.org/officeDocument/2006/relationships/hyperlink" Target="mailto:pablorm188@hotmail.com" TargetMode="External"/><Relationship Id="rId255" Type="http://schemas.openxmlformats.org/officeDocument/2006/relationships/hyperlink" Target="mailto:pinedacapurro@hotmail.es" TargetMode="External"/><Relationship Id="rId276" Type="http://schemas.openxmlformats.org/officeDocument/2006/relationships/hyperlink" Target="mailto:ferhph@gmail.com" TargetMode="External"/><Relationship Id="rId297" Type="http://schemas.openxmlformats.org/officeDocument/2006/relationships/hyperlink" Target="mailto:elcruceroeditores@hotmail.com" TargetMode="External"/><Relationship Id="rId40" Type="http://schemas.openxmlformats.org/officeDocument/2006/relationships/hyperlink" Target="mailto:jgarciam69@hotmail.com" TargetMode="External"/><Relationship Id="rId115" Type="http://schemas.openxmlformats.org/officeDocument/2006/relationships/hyperlink" Target="mailto:amparo.arroyave@conaldesa.com.co" TargetMode="External"/><Relationship Id="rId136" Type="http://schemas.openxmlformats.org/officeDocument/2006/relationships/hyperlink" Target="mailto:gerencia@koinko.com.co" TargetMode="External"/><Relationship Id="rId157" Type="http://schemas.openxmlformats.org/officeDocument/2006/relationships/hyperlink" Target="mailto:administracion@multifoxnet.com" TargetMode="External"/><Relationship Id="rId178" Type="http://schemas.openxmlformats.org/officeDocument/2006/relationships/hyperlink" Target="mailto:armadiaz28@yahoo.com" TargetMode="External"/><Relationship Id="rId301" Type="http://schemas.openxmlformats.org/officeDocument/2006/relationships/hyperlink" Target="mailto:keclucas@gmail.com" TargetMode="External"/><Relationship Id="rId61" Type="http://schemas.openxmlformats.org/officeDocument/2006/relationships/hyperlink" Target="mailto:transportescordoba004@gmail.com" TargetMode="External"/><Relationship Id="rId82" Type="http://schemas.openxmlformats.org/officeDocument/2006/relationships/hyperlink" Target="mailto:ingrid.marmolejo@gerdaudiaco.com" TargetMode="External"/><Relationship Id="rId199" Type="http://schemas.openxmlformats.org/officeDocument/2006/relationships/hyperlink" Target="mailto:fmotavita@hotmail.com/silvia.romero@sionabogados.com" TargetMode="External"/><Relationship Id="rId203" Type="http://schemas.openxmlformats.org/officeDocument/2006/relationships/hyperlink" Target="mailto:cmingenieriaelectrica@gmail.com" TargetMode="External"/><Relationship Id="rId19" Type="http://schemas.openxmlformats.org/officeDocument/2006/relationships/hyperlink" Target="mailto:diomedes2502.tao@gmail.com" TargetMode="External"/><Relationship Id="rId224" Type="http://schemas.openxmlformats.org/officeDocument/2006/relationships/hyperlink" Target="mailto:edgarusacero@yahoo.com" TargetMode="External"/><Relationship Id="rId245" Type="http://schemas.openxmlformats.org/officeDocument/2006/relationships/hyperlink" Target="mailto:arteurbanoventas@gmail.com" TargetMode="External"/><Relationship Id="rId266" Type="http://schemas.openxmlformats.org/officeDocument/2006/relationships/hyperlink" Target="mailto:andreszapataq@gmail.com" TargetMode="External"/><Relationship Id="rId287" Type="http://schemas.openxmlformats.org/officeDocument/2006/relationships/hyperlink" Target="mailto:julian19842007@hotmail.com" TargetMode="External"/><Relationship Id="rId30" Type="http://schemas.openxmlformats.org/officeDocument/2006/relationships/hyperlink" Target="mailto:diomedes2502.tao@gmail.com" TargetMode="External"/><Relationship Id="rId105" Type="http://schemas.openxmlformats.org/officeDocument/2006/relationships/hyperlink" Target="mailto:amparo.arroyave@conaldesa.com.co" TargetMode="External"/><Relationship Id="rId126" Type="http://schemas.openxmlformats.org/officeDocument/2006/relationships/hyperlink" Target="mailto:cartera@setatemporal.com" TargetMode="External"/><Relationship Id="rId147" Type="http://schemas.openxmlformats.org/officeDocument/2006/relationships/hyperlink" Target="mailto:administracion@multifoxnet.com" TargetMode="External"/><Relationship Id="rId168" Type="http://schemas.openxmlformats.org/officeDocument/2006/relationships/hyperlink" Target="mailto:jm10ruscher@gmail.com" TargetMode="External"/><Relationship Id="rId51" Type="http://schemas.openxmlformats.org/officeDocument/2006/relationships/hyperlink" Target="mailto:armadiaz28@yahoo.com" TargetMode="External"/><Relationship Id="rId72" Type="http://schemas.openxmlformats.org/officeDocument/2006/relationships/hyperlink" Target="mailto:armadiaz28@yahoo.com" TargetMode="External"/><Relationship Id="rId93" Type="http://schemas.openxmlformats.org/officeDocument/2006/relationships/hyperlink" Target="mailto:ingrid.marmolejo@gerdaudiaco.com" TargetMode="External"/><Relationship Id="rId189" Type="http://schemas.openxmlformats.org/officeDocument/2006/relationships/hyperlink" Target="mailto:info@mediterraneanmarblesas.com" TargetMode="External"/><Relationship Id="rId3" Type="http://schemas.openxmlformats.org/officeDocument/2006/relationships/hyperlink" Target="mailto:ventas@dimaferyhermaco.com" TargetMode="External"/><Relationship Id="rId214" Type="http://schemas.openxmlformats.org/officeDocument/2006/relationships/hyperlink" Target="mailto:lisaalejandrarubio@gmail.com" TargetMode="External"/><Relationship Id="rId235" Type="http://schemas.openxmlformats.org/officeDocument/2006/relationships/hyperlink" Target="mailto:hpacheco@hptecnologia.com.co" TargetMode="External"/><Relationship Id="rId256" Type="http://schemas.openxmlformats.org/officeDocument/2006/relationships/hyperlink" Target="mailto:mejiagiraldosandra@gmail.com" TargetMode="External"/><Relationship Id="rId277" Type="http://schemas.openxmlformats.org/officeDocument/2006/relationships/hyperlink" Target="mailto:fabiolamaringutierrez83@gmail.com" TargetMode="External"/><Relationship Id="rId298" Type="http://schemas.openxmlformats.org/officeDocument/2006/relationships/hyperlink" Target="mailto:gcarlosarturo24@gmail.com%20-" TargetMode="External"/><Relationship Id="rId116" Type="http://schemas.openxmlformats.org/officeDocument/2006/relationships/hyperlink" Target="mailto:amparo.arroyave@conaldesa.com.co" TargetMode="External"/><Relationship Id="rId137" Type="http://schemas.openxmlformats.org/officeDocument/2006/relationships/hyperlink" Target="mailto:gerencia@koinko.com.co" TargetMode="External"/><Relationship Id="rId158" Type="http://schemas.openxmlformats.org/officeDocument/2006/relationships/hyperlink" Target="mailto:administracion@multifoxnet.com" TargetMode="External"/><Relationship Id="rId302" Type="http://schemas.openxmlformats.org/officeDocument/2006/relationships/hyperlink" Target="mailto:daniela_888@outlook.es" TargetMode="External"/><Relationship Id="rId20" Type="http://schemas.openxmlformats.org/officeDocument/2006/relationships/hyperlink" Target="mailto:diomedes2502.tao@gmail.com/midulmacp@gmail.com" TargetMode="External"/><Relationship Id="rId41" Type="http://schemas.openxmlformats.org/officeDocument/2006/relationships/hyperlink" Target="mailto:albabolasanty@gmail.com" TargetMode="External"/><Relationship Id="rId62" Type="http://schemas.openxmlformats.org/officeDocument/2006/relationships/hyperlink" Target="mailto:info@seguridadsuperior.co" TargetMode="External"/><Relationship Id="rId83" Type="http://schemas.openxmlformats.org/officeDocument/2006/relationships/hyperlink" Target="mailto:ingrid.marmolejo@gerdaudiaco.com" TargetMode="External"/><Relationship Id="rId179" Type="http://schemas.openxmlformats.org/officeDocument/2006/relationships/hyperlink" Target="mailto:armadiaz28@yahoo.com" TargetMode="External"/><Relationship Id="rId190" Type="http://schemas.openxmlformats.org/officeDocument/2006/relationships/hyperlink" Target="mailto:ferromendezingenieria@gmail.com" TargetMode="External"/><Relationship Id="rId204" Type="http://schemas.openxmlformats.org/officeDocument/2006/relationships/hyperlink" Target="mailto:antoniosanchez202@hotmail.com" TargetMode="External"/><Relationship Id="rId225" Type="http://schemas.openxmlformats.org/officeDocument/2006/relationships/hyperlink" Target="mailto:edgarusacero@yahoo.com" TargetMode="External"/><Relationship Id="rId246" Type="http://schemas.openxmlformats.org/officeDocument/2006/relationships/hyperlink" Target="mailto:adrianasilvamorales8@gmail.com" TargetMode="External"/><Relationship Id="rId267" Type="http://schemas.openxmlformats.org/officeDocument/2006/relationships/hyperlink" Target="mailto:haroldstevengarzon@gmail.com" TargetMode="External"/><Relationship Id="rId288" Type="http://schemas.openxmlformats.org/officeDocument/2006/relationships/hyperlink" Target="mailto:gerenciacomercial@caliconfort.com" TargetMode="External"/><Relationship Id="rId106" Type="http://schemas.openxmlformats.org/officeDocument/2006/relationships/hyperlink" Target="mailto:amparo.arroyave@conaldesa.com.co" TargetMode="External"/><Relationship Id="rId127" Type="http://schemas.openxmlformats.org/officeDocument/2006/relationships/hyperlink" Target="mailto:cartera@setatemporal.com" TargetMode="External"/><Relationship Id="rId10" Type="http://schemas.openxmlformats.org/officeDocument/2006/relationships/hyperlink" Target="mailto:pedrozambrano12@hotmail.com" TargetMode="External"/><Relationship Id="rId31" Type="http://schemas.openxmlformats.org/officeDocument/2006/relationships/hyperlink" Target="mailto:diomedes2502.tao@gmail.com" TargetMode="External"/><Relationship Id="rId52" Type="http://schemas.openxmlformats.org/officeDocument/2006/relationships/hyperlink" Target="mailto:pablorm188@hotmail.com" TargetMode="External"/><Relationship Id="rId73" Type="http://schemas.openxmlformats.org/officeDocument/2006/relationships/hyperlink" Target="mailto:jose.alarcon@techossas.con" TargetMode="External"/><Relationship Id="rId94" Type="http://schemas.openxmlformats.org/officeDocument/2006/relationships/hyperlink" Target="mailto:ingrid.marmolejo@gerdaudiaco.com" TargetMode="External"/><Relationship Id="rId148" Type="http://schemas.openxmlformats.org/officeDocument/2006/relationships/hyperlink" Target="mailto:administracion@multifoxnet.com" TargetMode="External"/><Relationship Id="rId169" Type="http://schemas.openxmlformats.org/officeDocument/2006/relationships/hyperlink" Target="mailto:jm10ruscher@gmail.com" TargetMode="External"/><Relationship Id="rId4" Type="http://schemas.openxmlformats.org/officeDocument/2006/relationships/hyperlink" Target="mailto:info@mediterraneanmarblesas.com" TargetMode="External"/><Relationship Id="rId180" Type="http://schemas.openxmlformats.org/officeDocument/2006/relationships/hyperlink" Target="mailto:jm10ruscher@gmail.com" TargetMode="External"/><Relationship Id="rId215" Type="http://schemas.openxmlformats.org/officeDocument/2006/relationships/hyperlink" Target="mailto:lisaalejandrarubio@gmail.com" TargetMode="External"/><Relationship Id="rId236" Type="http://schemas.openxmlformats.org/officeDocument/2006/relationships/hyperlink" Target="mailto:pablorm188@hotmail.com" TargetMode="External"/><Relationship Id="rId257" Type="http://schemas.openxmlformats.org/officeDocument/2006/relationships/hyperlink" Target="mailto:astridc30@hotmail.com/astridmoreno221@gmail.com" TargetMode="External"/><Relationship Id="rId278" Type="http://schemas.openxmlformats.org/officeDocument/2006/relationships/hyperlink" Target="mailto:julianarojaslugo@hotmail.com" TargetMode="External"/><Relationship Id="rId303" Type="http://schemas.openxmlformats.org/officeDocument/2006/relationships/hyperlink" Target="mailto:vanessa.v17@hotmail.com" TargetMode="External"/><Relationship Id="rId42" Type="http://schemas.openxmlformats.org/officeDocument/2006/relationships/hyperlink" Target="mailto:stoverozo@gmail.com" TargetMode="External"/><Relationship Id="rId84" Type="http://schemas.openxmlformats.org/officeDocument/2006/relationships/hyperlink" Target="mailto:ingrid.marmolejo@gerdaudiaco.com" TargetMode="External"/><Relationship Id="rId138" Type="http://schemas.openxmlformats.org/officeDocument/2006/relationships/hyperlink" Target="mailto:gerencia@koinko.com.co" TargetMode="External"/><Relationship Id="rId191" Type="http://schemas.openxmlformats.org/officeDocument/2006/relationships/hyperlink" Target="mailto:carlosalbertodussan@gmail.com" TargetMode="External"/><Relationship Id="rId205" Type="http://schemas.openxmlformats.org/officeDocument/2006/relationships/hyperlink" Target="mailto:reinaldobustos990@gmail.com" TargetMode="External"/><Relationship Id="rId247" Type="http://schemas.openxmlformats.org/officeDocument/2006/relationships/hyperlink" Target="mailto:vickygallon.15@gmail.com" TargetMode="External"/><Relationship Id="rId107" Type="http://schemas.openxmlformats.org/officeDocument/2006/relationships/hyperlink" Target="mailto:amparo.arroyave@conaldesa.com.co" TargetMode="External"/><Relationship Id="rId289" Type="http://schemas.openxmlformats.org/officeDocument/2006/relationships/hyperlink" Target="mailto:luzacarrion@hotmail.com" TargetMode="External"/><Relationship Id="rId11" Type="http://schemas.openxmlformats.org/officeDocument/2006/relationships/hyperlink" Target="mailto:glassve@hotmail.com" TargetMode="External"/><Relationship Id="rId53" Type="http://schemas.openxmlformats.org/officeDocument/2006/relationships/hyperlink" Target="mailto:albabolasanty@gmail.com" TargetMode="External"/><Relationship Id="rId149" Type="http://schemas.openxmlformats.org/officeDocument/2006/relationships/hyperlink" Target="mailto:administracion@multifoxnet.com" TargetMode="External"/><Relationship Id="rId95" Type="http://schemas.openxmlformats.org/officeDocument/2006/relationships/hyperlink" Target="mailto:ingrid.marmolejo@gerdaudiaco.com" TargetMode="External"/><Relationship Id="rId160" Type="http://schemas.openxmlformats.org/officeDocument/2006/relationships/hyperlink" Target="mailto:apartaestudiosriverfront@gmail.com" TargetMode="External"/><Relationship Id="rId216" Type="http://schemas.openxmlformats.org/officeDocument/2006/relationships/hyperlink" Target="mailto:lisaalejandrarubio@gmail.com" TargetMode="External"/><Relationship Id="rId258" Type="http://schemas.openxmlformats.org/officeDocument/2006/relationships/hyperlink" Target="mailto:juanpablosanchez025@gmail.com" TargetMode="External"/><Relationship Id="rId22" Type="http://schemas.openxmlformats.org/officeDocument/2006/relationships/hyperlink" Target="mailto:gpa@gomezpinzon.com" TargetMode="External"/><Relationship Id="rId64" Type="http://schemas.openxmlformats.org/officeDocument/2006/relationships/hyperlink" Target="mailto:tsas1gestionyderecho@gmail.com" TargetMode="External"/><Relationship Id="rId118" Type="http://schemas.openxmlformats.org/officeDocument/2006/relationships/hyperlink" Target="mailto:amparo.arroyave@conaldesa.com.co" TargetMode="External"/><Relationship Id="rId171" Type="http://schemas.openxmlformats.org/officeDocument/2006/relationships/hyperlink" Target="mailto:armadiaz28@yahoo.com" TargetMode="External"/><Relationship Id="rId227" Type="http://schemas.openxmlformats.org/officeDocument/2006/relationships/hyperlink" Target="mailto:mariaisa4439@hotmail.com" TargetMode="External"/><Relationship Id="rId269" Type="http://schemas.openxmlformats.org/officeDocument/2006/relationships/hyperlink" Target="mailto:ingmrgho@gmail.com" TargetMode="External"/><Relationship Id="rId33" Type="http://schemas.openxmlformats.org/officeDocument/2006/relationships/hyperlink" Target="mailto:caor357@outlook.com" TargetMode="External"/><Relationship Id="rId129" Type="http://schemas.openxmlformats.org/officeDocument/2006/relationships/hyperlink" Target="mailto:cartera@setatemporal.com" TargetMode="External"/><Relationship Id="rId280" Type="http://schemas.openxmlformats.org/officeDocument/2006/relationships/hyperlink" Target="mailto:jorbet8602@gmail.com" TargetMode="External"/><Relationship Id="rId75" Type="http://schemas.openxmlformats.org/officeDocument/2006/relationships/hyperlink" Target="mailto:alvaro.bohorquez@pazdelrio.com.co" TargetMode="External"/><Relationship Id="rId140" Type="http://schemas.openxmlformats.org/officeDocument/2006/relationships/hyperlink" Target="mailto:gerencia@koinko.com.co" TargetMode="External"/><Relationship Id="rId182" Type="http://schemas.openxmlformats.org/officeDocument/2006/relationships/hyperlink" Target="mailto:polybuilderesins@hotmail.com" TargetMode="External"/><Relationship Id="rId6" Type="http://schemas.openxmlformats.org/officeDocument/2006/relationships/hyperlink" Target="mailto:ventas@dimaferyhermaco.com" TargetMode="External"/><Relationship Id="rId238" Type="http://schemas.openxmlformats.org/officeDocument/2006/relationships/hyperlink" Target="mailto:armadiaz28@yahoo.com"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mailto:amparo.arroyave@conaldesa.com.co" TargetMode="External"/><Relationship Id="rId21" Type="http://schemas.openxmlformats.org/officeDocument/2006/relationships/hyperlink" Target="mailto:juliodiaz_contratista@yahoo.es" TargetMode="External"/><Relationship Id="rId63" Type="http://schemas.openxmlformats.org/officeDocument/2006/relationships/hyperlink" Target="mailto:pedrozambrano12@hotmail.com" TargetMode="External"/><Relationship Id="rId159" Type="http://schemas.openxmlformats.org/officeDocument/2006/relationships/hyperlink" Target="mailto:administracion@multifoxnet.com" TargetMode="External"/><Relationship Id="rId170" Type="http://schemas.openxmlformats.org/officeDocument/2006/relationships/hyperlink" Target="mailto:armadiaz28@yahoo.com" TargetMode="External"/><Relationship Id="rId226" Type="http://schemas.openxmlformats.org/officeDocument/2006/relationships/hyperlink" Target="mailto:ajcardenas72@gmail.com" TargetMode="External"/><Relationship Id="rId268" Type="http://schemas.openxmlformats.org/officeDocument/2006/relationships/hyperlink" Target="mailto:julianarojaslugo@hotmail.com" TargetMode="External"/><Relationship Id="rId32" Type="http://schemas.openxmlformats.org/officeDocument/2006/relationships/hyperlink" Target="mailto:nomarosnofla@gmail.com" TargetMode="External"/><Relationship Id="rId74" Type="http://schemas.openxmlformats.org/officeDocument/2006/relationships/hyperlink" Target="mailto:comercial15@ozalid.com.co" TargetMode="External"/><Relationship Id="rId128" Type="http://schemas.openxmlformats.org/officeDocument/2006/relationships/hyperlink" Target="mailto:cartera@setatemporal.com" TargetMode="External"/><Relationship Id="rId5" Type="http://schemas.openxmlformats.org/officeDocument/2006/relationships/hyperlink" Target="mailto:ventas@dimaferyhermaco.com" TargetMode="External"/><Relationship Id="rId181" Type="http://schemas.openxmlformats.org/officeDocument/2006/relationships/hyperlink" Target="mailto:fontecha.santa.william@gmail.com" TargetMode="External"/><Relationship Id="rId237" Type="http://schemas.openxmlformats.org/officeDocument/2006/relationships/hyperlink" Target="mailto:vickygallon.15@gmail.com" TargetMode="External"/><Relationship Id="rId279" Type="http://schemas.openxmlformats.org/officeDocument/2006/relationships/hyperlink" Target="mailto:luzacarrion@hotmail.com" TargetMode="External"/><Relationship Id="rId43" Type="http://schemas.openxmlformats.org/officeDocument/2006/relationships/hyperlink" Target="mailto:magarciajimenez@yahoo.com" TargetMode="External"/><Relationship Id="rId139" Type="http://schemas.openxmlformats.org/officeDocument/2006/relationships/hyperlink" Target="mailto:gerencia@koinko.com.co" TargetMode="External"/><Relationship Id="rId290" Type="http://schemas.openxmlformats.org/officeDocument/2006/relationships/hyperlink" Target="mailto:melissacastellanosangel@gmail.com" TargetMode="External"/><Relationship Id="rId85" Type="http://schemas.openxmlformats.org/officeDocument/2006/relationships/hyperlink" Target="mailto:ingrid.marmolejo@gerdaudiaco.com" TargetMode="External"/><Relationship Id="rId150" Type="http://schemas.openxmlformats.org/officeDocument/2006/relationships/hyperlink" Target="mailto:administracion@multifoxnet.com" TargetMode="External"/><Relationship Id="rId192" Type="http://schemas.openxmlformats.org/officeDocument/2006/relationships/hyperlink" Target="mailto:taramirezdiaz@hotmail.com" TargetMode="External"/><Relationship Id="rId206" Type="http://schemas.openxmlformats.org/officeDocument/2006/relationships/hyperlink" Target="mailto:velandiaj195@gmail.com/midulmacp@gmail.com" TargetMode="External"/><Relationship Id="rId248" Type="http://schemas.openxmlformats.org/officeDocument/2006/relationships/hyperlink" Target="mailto:juanpablosanchez025@gmail.com" TargetMode="External"/><Relationship Id="rId12" Type="http://schemas.openxmlformats.org/officeDocument/2006/relationships/hyperlink" Target="mailto:glassve@hotmail.com" TargetMode="External"/><Relationship Id="rId108" Type="http://schemas.openxmlformats.org/officeDocument/2006/relationships/hyperlink" Target="mailto:amparo.arroyave@conaldesa.com.co" TargetMode="External"/><Relationship Id="rId54" Type="http://schemas.openxmlformats.org/officeDocument/2006/relationships/hyperlink" Target="mailto:stoverozo@gmail.com" TargetMode="External"/><Relationship Id="rId75" Type="http://schemas.openxmlformats.org/officeDocument/2006/relationships/hyperlink" Target="mailto:alvaro.bohorquez@pazdelrio.com.co" TargetMode="External"/><Relationship Id="rId96" Type="http://schemas.openxmlformats.org/officeDocument/2006/relationships/hyperlink" Target="mailto:ingrid.marmolejo@gerdaudiaco.com" TargetMode="External"/><Relationship Id="rId140" Type="http://schemas.openxmlformats.org/officeDocument/2006/relationships/hyperlink" Target="mailto:gerencia@koinko.com.co" TargetMode="External"/><Relationship Id="rId161" Type="http://schemas.openxmlformats.org/officeDocument/2006/relationships/hyperlink" Target="mailto:apartaestudiosriverfront@gmail.com" TargetMode="External"/><Relationship Id="rId182" Type="http://schemas.openxmlformats.org/officeDocument/2006/relationships/hyperlink" Target="mailto:polybuilderesins@hotmail.com" TargetMode="External"/><Relationship Id="rId217" Type="http://schemas.openxmlformats.org/officeDocument/2006/relationships/hyperlink" Target="mailto:jorgeerubiog@hotmail.com" TargetMode="External"/><Relationship Id="rId6" Type="http://schemas.openxmlformats.org/officeDocument/2006/relationships/hyperlink" Target="mailto:ventas@dimaferyhermaco.com" TargetMode="External"/><Relationship Id="rId238" Type="http://schemas.openxmlformats.org/officeDocument/2006/relationships/hyperlink" Target="mailto:jhone308@gmail.com" TargetMode="External"/><Relationship Id="rId259" Type="http://schemas.openxmlformats.org/officeDocument/2006/relationships/hyperlink" Target="mailto:ingmrgho@gmail.com" TargetMode="External"/><Relationship Id="rId23" Type="http://schemas.openxmlformats.org/officeDocument/2006/relationships/hyperlink" Target="mailto:magarciajimenez@yahoo.com" TargetMode="External"/><Relationship Id="rId119" Type="http://schemas.openxmlformats.org/officeDocument/2006/relationships/hyperlink" Target="mailto:cartera@setatemporal.com" TargetMode="External"/><Relationship Id="rId270" Type="http://schemas.openxmlformats.org/officeDocument/2006/relationships/hyperlink" Target="mailto:jorbet8602@gmail.com" TargetMode="External"/><Relationship Id="rId291" Type="http://schemas.openxmlformats.org/officeDocument/2006/relationships/hyperlink" Target="mailto:keclucas@gmail.com" TargetMode="External"/><Relationship Id="rId44" Type="http://schemas.openxmlformats.org/officeDocument/2006/relationships/hyperlink" Target="mailto:jgarciam69@hotmail.com" TargetMode="External"/><Relationship Id="rId65" Type="http://schemas.openxmlformats.org/officeDocument/2006/relationships/hyperlink" Target="mailto:diomedes2502.tao@gmail.com" TargetMode="External"/><Relationship Id="rId86" Type="http://schemas.openxmlformats.org/officeDocument/2006/relationships/hyperlink" Target="mailto:ingrid.marmolejo@gerdaudiaco.com" TargetMode="External"/><Relationship Id="rId130" Type="http://schemas.openxmlformats.org/officeDocument/2006/relationships/hyperlink" Target="mailto:sergio.cortes@maxielectricos.com" TargetMode="External"/><Relationship Id="rId151" Type="http://schemas.openxmlformats.org/officeDocument/2006/relationships/hyperlink" Target="mailto:administracion@multifoxnet.com" TargetMode="External"/><Relationship Id="rId172" Type="http://schemas.openxmlformats.org/officeDocument/2006/relationships/hyperlink" Target="mailto:comercial15@ozalid.com.co" TargetMode="External"/><Relationship Id="rId193" Type="http://schemas.openxmlformats.org/officeDocument/2006/relationships/hyperlink" Target="mailto:gualbertomartinez71@hotmail.com" TargetMode="External"/><Relationship Id="rId207" Type="http://schemas.openxmlformats.org/officeDocument/2006/relationships/hyperlink" Target="mailto:pedrozambrano12@hotmail.com" TargetMode="External"/><Relationship Id="rId228" Type="http://schemas.openxmlformats.org/officeDocument/2006/relationships/hyperlink" Target="mailto:paticordobar@gmail.com/felipebottia@hotmail.com" TargetMode="External"/><Relationship Id="rId249" Type="http://schemas.openxmlformats.org/officeDocument/2006/relationships/hyperlink" Target="mailto:mariajulianabedoya@gmail.com" TargetMode="External"/><Relationship Id="rId13" Type="http://schemas.openxmlformats.org/officeDocument/2006/relationships/hyperlink" Target="mailto:glassve@hotmail.com" TargetMode="External"/><Relationship Id="rId109" Type="http://schemas.openxmlformats.org/officeDocument/2006/relationships/hyperlink" Target="mailto:amparo.arroyave@conaldesa.com.co" TargetMode="External"/><Relationship Id="rId260" Type="http://schemas.openxmlformats.org/officeDocument/2006/relationships/hyperlink" Target="mailto:dianagomezr2017@gmail.com" TargetMode="External"/><Relationship Id="rId281" Type="http://schemas.openxmlformats.org/officeDocument/2006/relationships/hyperlink" Target="mailto:alexand94@hotmail.com" TargetMode="External"/><Relationship Id="rId34" Type="http://schemas.openxmlformats.org/officeDocument/2006/relationships/hyperlink" Target="mailto:stoverozo@gmail.com" TargetMode="External"/><Relationship Id="rId55" Type="http://schemas.openxmlformats.org/officeDocument/2006/relationships/hyperlink" Target="mailto:nomarosnofla@gmail.com" TargetMode="External"/><Relationship Id="rId76" Type="http://schemas.openxmlformats.org/officeDocument/2006/relationships/hyperlink" Target="mailto:ingrid.marmolejo@gerdaudiaco.com" TargetMode="External"/><Relationship Id="rId97" Type="http://schemas.openxmlformats.org/officeDocument/2006/relationships/hyperlink" Target="mailto:ingrid.marmolejo@gerdaudiaco.com" TargetMode="External"/><Relationship Id="rId120" Type="http://schemas.openxmlformats.org/officeDocument/2006/relationships/hyperlink" Target="mailto:cartera@setatemporal.com" TargetMode="External"/><Relationship Id="rId141" Type="http://schemas.openxmlformats.org/officeDocument/2006/relationships/hyperlink" Target="mailto:fmotavita@hotmail.com" TargetMode="External"/><Relationship Id="rId7" Type="http://schemas.openxmlformats.org/officeDocument/2006/relationships/hyperlink" Target="mailto:ventas@dimaferyhermaco.com" TargetMode="External"/><Relationship Id="rId162" Type="http://schemas.openxmlformats.org/officeDocument/2006/relationships/hyperlink" Target="mailto:apartaestudiosriverfront@gmail.com" TargetMode="External"/><Relationship Id="rId183" Type="http://schemas.openxmlformats.org/officeDocument/2006/relationships/hyperlink" Target="mailto:auxiliar6@grupoinduvecsas.com" TargetMode="External"/><Relationship Id="rId218" Type="http://schemas.openxmlformats.org/officeDocument/2006/relationships/hyperlink" Target="mailto:vargasj65@hotmail.com" TargetMode="External"/><Relationship Id="rId239" Type="http://schemas.openxmlformats.org/officeDocument/2006/relationships/hyperlink" Target="mailto:yerviert1983@hotmail.com" TargetMode="External"/><Relationship Id="rId250" Type="http://schemas.openxmlformats.org/officeDocument/2006/relationships/hyperlink" Target="mailto:plrueda30@gmail.com" TargetMode="External"/><Relationship Id="rId271" Type="http://schemas.openxmlformats.org/officeDocument/2006/relationships/hyperlink" Target="mailto:madermuebles@hotmail.com" TargetMode="External"/><Relationship Id="rId292" Type="http://schemas.openxmlformats.org/officeDocument/2006/relationships/hyperlink" Target="mailto:daniela_888@outlook.es" TargetMode="External"/><Relationship Id="rId24" Type="http://schemas.openxmlformats.org/officeDocument/2006/relationships/hyperlink" Target="mailto:caor357@outlook.com" TargetMode="External"/><Relationship Id="rId45" Type="http://schemas.openxmlformats.org/officeDocument/2006/relationships/hyperlink" Target="mailto:nomarosnofla@gmail.com" TargetMode="External"/><Relationship Id="rId66" Type="http://schemas.openxmlformats.org/officeDocument/2006/relationships/hyperlink" Target="mailto:claudiopatinoa@yahoo.es" TargetMode="External"/><Relationship Id="rId87" Type="http://schemas.openxmlformats.org/officeDocument/2006/relationships/hyperlink" Target="mailto:ingrid.marmolejo@gerdaudiaco.com" TargetMode="External"/><Relationship Id="rId110" Type="http://schemas.openxmlformats.org/officeDocument/2006/relationships/hyperlink" Target="mailto:amparo.arroyave@conaldesa.com.co" TargetMode="External"/><Relationship Id="rId131" Type="http://schemas.openxmlformats.org/officeDocument/2006/relationships/hyperlink" Target="mailto:laboratorio@controlaringenieria.com" TargetMode="External"/><Relationship Id="rId152" Type="http://schemas.openxmlformats.org/officeDocument/2006/relationships/hyperlink" Target="mailto:administracion@multifoxnet.com" TargetMode="External"/><Relationship Id="rId173" Type="http://schemas.openxmlformats.org/officeDocument/2006/relationships/hyperlink" Target="mailto:facturacion@magnusseguridad.com.co" TargetMode="External"/><Relationship Id="rId194" Type="http://schemas.openxmlformats.org/officeDocument/2006/relationships/hyperlink" Target="mailto:maderonis@hotmail.com" TargetMode="External"/><Relationship Id="rId208" Type="http://schemas.openxmlformats.org/officeDocument/2006/relationships/hyperlink" Target="mailto:innovalumltda@hotmail.com" TargetMode="External"/><Relationship Id="rId229" Type="http://schemas.openxmlformats.org/officeDocument/2006/relationships/hyperlink" Target="mailto:dicdam@gmail.com" TargetMode="External"/><Relationship Id="rId240" Type="http://schemas.openxmlformats.org/officeDocument/2006/relationships/hyperlink" Target="mailto:diego1025@yahoo.es/diegoescobargomez@gmail.com" TargetMode="External"/><Relationship Id="rId261" Type="http://schemas.openxmlformats.org/officeDocument/2006/relationships/hyperlink" Target="mailto:andresfelipe87@gmail.com" TargetMode="External"/><Relationship Id="rId14" Type="http://schemas.openxmlformats.org/officeDocument/2006/relationships/hyperlink" Target="mailto:glassve@hotmail.com" TargetMode="External"/><Relationship Id="rId35" Type="http://schemas.openxmlformats.org/officeDocument/2006/relationships/hyperlink" Target="mailto:jgarciam69@hotmail.com" TargetMode="External"/><Relationship Id="rId56" Type="http://schemas.openxmlformats.org/officeDocument/2006/relationships/hyperlink" Target="mailto:diomedes2502.tao@gmail.com" TargetMode="External"/><Relationship Id="rId77" Type="http://schemas.openxmlformats.org/officeDocument/2006/relationships/hyperlink" Target="mailto:cartera@setatemporal.com" TargetMode="External"/><Relationship Id="rId100" Type="http://schemas.openxmlformats.org/officeDocument/2006/relationships/hyperlink" Target="mailto:ingrid.marmolejo@gerdaudiaco.com" TargetMode="External"/><Relationship Id="rId282" Type="http://schemas.openxmlformats.org/officeDocument/2006/relationships/hyperlink" Target="mailto:eli-66@hotmail.es" TargetMode="External"/><Relationship Id="rId8" Type="http://schemas.openxmlformats.org/officeDocument/2006/relationships/hyperlink" Target="mailto:ventas@dimaferyhermaco.com" TargetMode="External"/><Relationship Id="rId98" Type="http://schemas.openxmlformats.org/officeDocument/2006/relationships/hyperlink" Target="mailto:ingrid.marmolejo@gerdaudiaco.com" TargetMode="External"/><Relationship Id="rId121" Type="http://schemas.openxmlformats.org/officeDocument/2006/relationships/hyperlink" Target="mailto:cartera@setatemporal.com" TargetMode="External"/><Relationship Id="rId142" Type="http://schemas.openxmlformats.org/officeDocument/2006/relationships/hyperlink" Target="mailto:gygasociadosic@gmail.com/PROYECTOS1@GYGASOCIADOSYC.COM" TargetMode="External"/><Relationship Id="rId163" Type="http://schemas.openxmlformats.org/officeDocument/2006/relationships/hyperlink" Target="mailto:apartaestudiosriverfront@gmail.com" TargetMode="External"/><Relationship Id="rId184" Type="http://schemas.openxmlformats.org/officeDocument/2006/relationships/hyperlink" Target="mailto:contabilidad@corteszamoraycia.com" TargetMode="External"/><Relationship Id="rId219" Type="http://schemas.openxmlformats.org/officeDocument/2006/relationships/hyperlink" Target="mailto:vargasj65@hotmail.com" TargetMode="External"/><Relationship Id="rId230" Type="http://schemas.openxmlformats.org/officeDocument/2006/relationships/hyperlink" Target="mailto:inversiones@savart.co" TargetMode="External"/><Relationship Id="rId251" Type="http://schemas.openxmlformats.org/officeDocument/2006/relationships/hyperlink" Target="mailto:hackjunior@hotmail.com" TargetMode="External"/><Relationship Id="rId25" Type="http://schemas.openxmlformats.org/officeDocument/2006/relationships/hyperlink" Target="mailto:albabolasanty@gmail.com" TargetMode="External"/><Relationship Id="rId46" Type="http://schemas.openxmlformats.org/officeDocument/2006/relationships/hyperlink" Target="mailto:stoverozo@gmail.com" TargetMode="External"/><Relationship Id="rId67" Type="http://schemas.openxmlformats.org/officeDocument/2006/relationships/hyperlink" Target="mailto:reyes.leandro@gmail.com/midulmacp@gmail.com" TargetMode="External"/><Relationship Id="rId272" Type="http://schemas.openxmlformats.org/officeDocument/2006/relationships/hyperlink" Target="mailto:stilocan7@gmail.com" TargetMode="External"/><Relationship Id="rId293" Type="http://schemas.openxmlformats.org/officeDocument/2006/relationships/hyperlink" Target="mailto:vanessa.v17@hotmail.com" TargetMode="External"/><Relationship Id="rId88" Type="http://schemas.openxmlformats.org/officeDocument/2006/relationships/hyperlink" Target="mailto:ingrid.marmolejo@gerdaudiaco.com" TargetMode="External"/><Relationship Id="rId111" Type="http://schemas.openxmlformats.org/officeDocument/2006/relationships/hyperlink" Target="mailto:amparo.arroyave@conaldesa.com.co" TargetMode="External"/><Relationship Id="rId132" Type="http://schemas.openxmlformats.org/officeDocument/2006/relationships/hyperlink" Target="mailto:gerencia@koinko.com.co" TargetMode="External"/><Relationship Id="rId153" Type="http://schemas.openxmlformats.org/officeDocument/2006/relationships/hyperlink" Target="mailto:administracion@multifoxnet.com" TargetMode="External"/><Relationship Id="rId174" Type="http://schemas.openxmlformats.org/officeDocument/2006/relationships/hyperlink" Target="mailto:jm10ruscher@gmail.com" TargetMode="External"/><Relationship Id="rId195" Type="http://schemas.openxmlformats.org/officeDocument/2006/relationships/hyperlink" Target="mailto:hydramanufacturas@gmail.com" TargetMode="External"/><Relationship Id="rId209" Type="http://schemas.openxmlformats.org/officeDocument/2006/relationships/hyperlink" Target="mailto:ajcardenas72@gmail.com" TargetMode="External"/><Relationship Id="rId220" Type="http://schemas.openxmlformats.org/officeDocument/2006/relationships/hyperlink" Target="mailto:vargasj65@hotmail.com" TargetMode="External"/><Relationship Id="rId241" Type="http://schemas.openxmlformats.org/officeDocument/2006/relationships/hyperlink" Target="mailto:kcunena@gmail.com" TargetMode="External"/><Relationship Id="rId15" Type="http://schemas.openxmlformats.org/officeDocument/2006/relationships/hyperlink" Target="mailto:glassve@hotmail.com" TargetMode="External"/><Relationship Id="rId36" Type="http://schemas.openxmlformats.org/officeDocument/2006/relationships/hyperlink" Target="mailto:albabolasanty@gmail.com" TargetMode="External"/><Relationship Id="rId57" Type="http://schemas.openxmlformats.org/officeDocument/2006/relationships/hyperlink" Target="mailto:jgarciam69@hotmail.com" TargetMode="External"/><Relationship Id="rId262" Type="http://schemas.openxmlformats.org/officeDocument/2006/relationships/hyperlink" Target="mailto:mayerlyco@gmail.com" TargetMode="External"/><Relationship Id="rId283" Type="http://schemas.openxmlformats.org/officeDocument/2006/relationships/hyperlink" Target="mailto:danielaariasbermudez@gmail.com" TargetMode="External"/><Relationship Id="rId78" Type="http://schemas.openxmlformats.org/officeDocument/2006/relationships/hyperlink" Target="mailto:contabilidad@corteszamoraycia.com" TargetMode="External"/><Relationship Id="rId99" Type="http://schemas.openxmlformats.org/officeDocument/2006/relationships/hyperlink" Target="mailto:ingrid.marmolejo@gerdaudiaco.com" TargetMode="External"/><Relationship Id="rId101" Type="http://schemas.openxmlformats.org/officeDocument/2006/relationships/hyperlink" Target="mailto:ingrid.marmolejo@gerdaudiaco.com" TargetMode="External"/><Relationship Id="rId122" Type="http://schemas.openxmlformats.org/officeDocument/2006/relationships/hyperlink" Target="mailto:cartera@setatemporal.com" TargetMode="External"/><Relationship Id="rId143" Type="http://schemas.openxmlformats.org/officeDocument/2006/relationships/hyperlink" Target="mailto:gerencia@koinko.com.co" TargetMode="External"/><Relationship Id="rId164" Type="http://schemas.openxmlformats.org/officeDocument/2006/relationships/hyperlink" Target="mailto:nomarosnofla@gmail.com" TargetMode="External"/><Relationship Id="rId185" Type="http://schemas.openxmlformats.org/officeDocument/2006/relationships/hyperlink" Target="mailto:comercial@alumcali.com" TargetMode="External"/><Relationship Id="rId9" Type="http://schemas.openxmlformats.org/officeDocument/2006/relationships/hyperlink" Target="mailto:edgarusacero@yahoo.com" TargetMode="External"/><Relationship Id="rId210" Type="http://schemas.openxmlformats.org/officeDocument/2006/relationships/hyperlink" Target="mailto:ajcardenas72@gmail.com" TargetMode="External"/><Relationship Id="rId26" Type="http://schemas.openxmlformats.org/officeDocument/2006/relationships/hyperlink" Target="mailto:stoverozo@gmail.com" TargetMode="External"/><Relationship Id="rId231" Type="http://schemas.openxmlformats.org/officeDocument/2006/relationships/hyperlink" Target="mailto:jorgeerubiog@hotmail.com" TargetMode="External"/><Relationship Id="rId252" Type="http://schemas.openxmlformats.org/officeDocument/2006/relationships/hyperlink" Target="mailto:martj23@gmail.com/mariajoseaa@outlook.es" TargetMode="External"/><Relationship Id="rId273" Type="http://schemas.openxmlformats.org/officeDocument/2006/relationships/hyperlink" Target="mailto:manuelospina2@hotmail.com" TargetMode="External"/><Relationship Id="rId294" Type="http://schemas.openxmlformats.org/officeDocument/2006/relationships/hyperlink" Target="mailto:lisaalejandrarubio@gmail.com" TargetMode="External"/><Relationship Id="rId47" Type="http://schemas.openxmlformats.org/officeDocument/2006/relationships/hyperlink" Target="mailto:caor357@outlook.com" TargetMode="External"/><Relationship Id="rId68" Type="http://schemas.openxmlformats.org/officeDocument/2006/relationships/hyperlink" Target="mailto:carlosalbertodussan@gmail.com" TargetMode="External"/><Relationship Id="rId89" Type="http://schemas.openxmlformats.org/officeDocument/2006/relationships/hyperlink" Target="mailto:ingrid.marmolejo@gerdaudiaco.com" TargetMode="External"/><Relationship Id="rId112" Type="http://schemas.openxmlformats.org/officeDocument/2006/relationships/hyperlink" Target="mailto:amparo.arroyave@conaldesa.com.co" TargetMode="External"/><Relationship Id="rId133" Type="http://schemas.openxmlformats.org/officeDocument/2006/relationships/hyperlink" Target="mailto:gerencia@koinko.com.co" TargetMode="External"/><Relationship Id="rId154" Type="http://schemas.openxmlformats.org/officeDocument/2006/relationships/hyperlink" Target="mailto:administracion@multifoxnet.com" TargetMode="External"/><Relationship Id="rId175" Type="http://schemas.openxmlformats.org/officeDocument/2006/relationships/hyperlink" Target="mailto:stoverozo@gmail.com" TargetMode="External"/><Relationship Id="rId196" Type="http://schemas.openxmlformats.org/officeDocument/2006/relationships/hyperlink" Target="mailto:mara-sas@hotmail.com" TargetMode="External"/><Relationship Id="rId200" Type="http://schemas.openxmlformats.org/officeDocument/2006/relationships/hyperlink" Target="mailto:santoslopez.sl18@gmail.com" TargetMode="External"/><Relationship Id="rId16" Type="http://schemas.openxmlformats.org/officeDocument/2006/relationships/hyperlink" Target="mailto:glassve@hotmail.com" TargetMode="External"/><Relationship Id="rId221" Type="http://schemas.openxmlformats.org/officeDocument/2006/relationships/hyperlink" Target="mailto:vargasj65@hotmail.com" TargetMode="External"/><Relationship Id="rId242" Type="http://schemas.openxmlformats.org/officeDocument/2006/relationships/hyperlink" Target="mailto:patriciaricorojas@yahoo.com" TargetMode="External"/><Relationship Id="rId263" Type="http://schemas.openxmlformats.org/officeDocument/2006/relationships/hyperlink" Target="mailto:angelsegura2610@gmail.com" TargetMode="External"/><Relationship Id="rId284" Type="http://schemas.openxmlformats.org/officeDocument/2006/relationships/hyperlink" Target="mailto:marcelasarmiento1@gmail.com" TargetMode="External"/><Relationship Id="rId37" Type="http://schemas.openxmlformats.org/officeDocument/2006/relationships/hyperlink" Target="mailto:magarciajimenez@yahoo.com" TargetMode="External"/><Relationship Id="rId58" Type="http://schemas.openxmlformats.org/officeDocument/2006/relationships/hyperlink" Target="mailto:maderasdelasaban2003@gmail.com" TargetMode="External"/><Relationship Id="rId79" Type="http://schemas.openxmlformats.org/officeDocument/2006/relationships/hyperlink" Target="mailto:pnavarro@argos.com.co" TargetMode="External"/><Relationship Id="rId102" Type="http://schemas.openxmlformats.org/officeDocument/2006/relationships/hyperlink" Target="mailto:amparo.arroyave@conaldesa.com.co" TargetMode="External"/><Relationship Id="rId123" Type="http://schemas.openxmlformats.org/officeDocument/2006/relationships/hyperlink" Target="mailto:cartera@setatemporal.com" TargetMode="External"/><Relationship Id="rId144" Type="http://schemas.openxmlformats.org/officeDocument/2006/relationships/hyperlink" Target="mailto:fmotavita@hotmail.com" TargetMode="External"/><Relationship Id="rId90" Type="http://schemas.openxmlformats.org/officeDocument/2006/relationships/hyperlink" Target="mailto:ingrid.marmolejo@gerdaudiaco.com" TargetMode="External"/><Relationship Id="rId165" Type="http://schemas.openxmlformats.org/officeDocument/2006/relationships/hyperlink" Target="mailto:nomarosnofla@gmail.com" TargetMode="External"/><Relationship Id="rId186" Type="http://schemas.openxmlformats.org/officeDocument/2006/relationships/hyperlink" Target="mailto:sergio.cortes@maxielectricos.com" TargetMode="External"/><Relationship Id="rId211" Type="http://schemas.openxmlformats.org/officeDocument/2006/relationships/hyperlink" Target="mailto:ajcardenas72@gmail.com" TargetMode="External"/><Relationship Id="rId232" Type="http://schemas.openxmlformats.org/officeDocument/2006/relationships/hyperlink" Target="mailto:laura.sierra@melcol.com.co" TargetMode="External"/><Relationship Id="rId253" Type="http://schemas.openxmlformats.org/officeDocument/2006/relationships/hyperlink" Target="mailto:angycamayo@gmail.com/cyc.lexjuris@gmail.com" TargetMode="External"/><Relationship Id="rId274" Type="http://schemas.openxmlformats.org/officeDocument/2006/relationships/hyperlink" Target="mailto:iog@siesa.com" TargetMode="External"/><Relationship Id="rId295" Type="http://schemas.openxmlformats.org/officeDocument/2006/relationships/hyperlink" Target="mailto:jorgeerubiog@hotmail.com" TargetMode="External"/><Relationship Id="rId27" Type="http://schemas.openxmlformats.org/officeDocument/2006/relationships/hyperlink" Target="mailto:nomarosnofla@gmail.com" TargetMode="External"/><Relationship Id="rId48" Type="http://schemas.openxmlformats.org/officeDocument/2006/relationships/hyperlink" Target="mailto:albabolasanty@gmail.com" TargetMode="External"/><Relationship Id="rId69" Type="http://schemas.openxmlformats.org/officeDocument/2006/relationships/hyperlink" Target="mailto:carlosalbertodussan@gmail.com" TargetMode="External"/><Relationship Id="rId113" Type="http://schemas.openxmlformats.org/officeDocument/2006/relationships/hyperlink" Target="mailto:amparo.arroyave@conaldesa.com.co" TargetMode="External"/><Relationship Id="rId134" Type="http://schemas.openxmlformats.org/officeDocument/2006/relationships/hyperlink" Target="mailto:gerencia@koinko.com.co" TargetMode="External"/><Relationship Id="rId80" Type="http://schemas.openxmlformats.org/officeDocument/2006/relationships/hyperlink" Target="mailto:ingrid.marmolejo@gerdaudiaco.com" TargetMode="External"/><Relationship Id="rId155" Type="http://schemas.openxmlformats.org/officeDocument/2006/relationships/hyperlink" Target="mailto:administracion@multifoxnet.com" TargetMode="External"/><Relationship Id="rId176" Type="http://schemas.openxmlformats.org/officeDocument/2006/relationships/hyperlink" Target="mailto:armadiaz28@yahoo.com" TargetMode="External"/><Relationship Id="rId197" Type="http://schemas.openxmlformats.org/officeDocument/2006/relationships/hyperlink" Target="mailto:herazconstrucciones@gmail.com" TargetMode="External"/><Relationship Id="rId201" Type="http://schemas.openxmlformats.org/officeDocument/2006/relationships/hyperlink" Target="mailto:alirioariasdiaz@hotmail.com" TargetMode="External"/><Relationship Id="rId222" Type="http://schemas.openxmlformats.org/officeDocument/2006/relationships/hyperlink" Target="mailto:vargasj65@hotmail.com" TargetMode="External"/><Relationship Id="rId243" Type="http://schemas.openxmlformats.org/officeDocument/2006/relationships/hyperlink" Target="mailto:ODILATRUJILLO63@GMAIL.COM" TargetMode="External"/><Relationship Id="rId264" Type="http://schemas.openxmlformats.org/officeDocument/2006/relationships/hyperlink" Target="mailto:leonardojaramillo931@gmail.com" TargetMode="External"/><Relationship Id="rId285" Type="http://schemas.openxmlformats.org/officeDocument/2006/relationships/hyperlink" Target="mailto:dana_thalia94@hotmail.com" TargetMode="External"/><Relationship Id="rId17" Type="http://schemas.openxmlformats.org/officeDocument/2006/relationships/hyperlink" Target="mailto:tsas1gestionyderecho@gmail.com" TargetMode="External"/><Relationship Id="rId38" Type="http://schemas.openxmlformats.org/officeDocument/2006/relationships/hyperlink" Target="mailto:caor357@outlook.com" TargetMode="External"/><Relationship Id="rId59" Type="http://schemas.openxmlformats.org/officeDocument/2006/relationships/hyperlink" Target="mailto:administracion@multifoxnet.com" TargetMode="External"/><Relationship Id="rId103" Type="http://schemas.openxmlformats.org/officeDocument/2006/relationships/hyperlink" Target="mailto:amparo.arroyave@conaldesa.com.co" TargetMode="External"/><Relationship Id="rId124" Type="http://schemas.openxmlformats.org/officeDocument/2006/relationships/hyperlink" Target="mailto:cartera@setatemporal.com" TargetMode="External"/><Relationship Id="rId70" Type="http://schemas.openxmlformats.org/officeDocument/2006/relationships/hyperlink" Target="mailto:gpa@gomezpinzon.com" TargetMode="External"/><Relationship Id="rId91" Type="http://schemas.openxmlformats.org/officeDocument/2006/relationships/hyperlink" Target="mailto:ingrid.marmolejo@gerdaudiaco.com" TargetMode="External"/><Relationship Id="rId145" Type="http://schemas.openxmlformats.org/officeDocument/2006/relationships/hyperlink" Target="mailto:gygasociadosic@yaho.es" TargetMode="External"/><Relationship Id="rId166" Type="http://schemas.openxmlformats.org/officeDocument/2006/relationships/hyperlink" Target="mailto:nomarosnofla@gmail.com" TargetMode="External"/><Relationship Id="rId187" Type="http://schemas.openxmlformats.org/officeDocument/2006/relationships/hyperlink" Target="mailto:construproyectosjpsas@hotmail.com" TargetMode="External"/><Relationship Id="rId1" Type="http://schemas.openxmlformats.org/officeDocument/2006/relationships/hyperlink" Target="mailto:info@mediterraneanmarblesas.com" TargetMode="External"/><Relationship Id="rId212" Type="http://schemas.openxmlformats.org/officeDocument/2006/relationships/hyperlink" Target="mailto:ajcardenas72@gmail.com" TargetMode="External"/><Relationship Id="rId233" Type="http://schemas.openxmlformats.org/officeDocument/2006/relationships/hyperlink" Target="mailto:pablorm188@hotmail.com" TargetMode="External"/><Relationship Id="rId254" Type="http://schemas.openxmlformats.org/officeDocument/2006/relationships/hyperlink" Target="mailto:mvescobar7@gmail.com" TargetMode="External"/><Relationship Id="rId28" Type="http://schemas.openxmlformats.org/officeDocument/2006/relationships/hyperlink" Target="mailto:armadiaz28@yahoo.com" TargetMode="External"/><Relationship Id="rId49" Type="http://schemas.openxmlformats.org/officeDocument/2006/relationships/hyperlink" Target="mailto:diomedes2502.tao@gmail.com" TargetMode="External"/><Relationship Id="rId114" Type="http://schemas.openxmlformats.org/officeDocument/2006/relationships/hyperlink" Target="mailto:amparo.arroyave@conaldesa.com.co" TargetMode="External"/><Relationship Id="rId275" Type="http://schemas.openxmlformats.org/officeDocument/2006/relationships/hyperlink" Target="mailto:difepa.man@gmail.com" TargetMode="External"/><Relationship Id="rId296" Type="http://schemas.openxmlformats.org/officeDocument/2006/relationships/hyperlink" Target="mailto:inversiones@savart.co" TargetMode="External"/><Relationship Id="rId60" Type="http://schemas.openxmlformats.org/officeDocument/2006/relationships/hyperlink" Target="mailto:silvia.aguirre@mendebal.com" TargetMode="External"/><Relationship Id="rId81" Type="http://schemas.openxmlformats.org/officeDocument/2006/relationships/hyperlink" Target="mailto:ingrid.marmolejo@gerdaudiaco.com" TargetMode="External"/><Relationship Id="rId135" Type="http://schemas.openxmlformats.org/officeDocument/2006/relationships/hyperlink" Target="mailto:gerencia@koinko.com.co" TargetMode="External"/><Relationship Id="rId156" Type="http://schemas.openxmlformats.org/officeDocument/2006/relationships/hyperlink" Target="mailto:administracion@multifoxnet.com" TargetMode="External"/><Relationship Id="rId177" Type="http://schemas.openxmlformats.org/officeDocument/2006/relationships/hyperlink" Target="mailto:armadiaz28@yahoo.com" TargetMode="External"/><Relationship Id="rId198" Type="http://schemas.openxmlformats.org/officeDocument/2006/relationships/hyperlink" Target="mailto:garenciacomercialymtecnit@gmail.com" TargetMode="External"/><Relationship Id="rId202" Type="http://schemas.openxmlformats.org/officeDocument/2006/relationships/hyperlink" Target="mailto:indumetalicassycsas@gmail.com" TargetMode="External"/><Relationship Id="rId223" Type="http://schemas.openxmlformats.org/officeDocument/2006/relationships/hyperlink" Target="mailto:vargasj65@hotmail.com" TargetMode="External"/><Relationship Id="rId244" Type="http://schemas.openxmlformats.org/officeDocument/2006/relationships/hyperlink" Target="mailto:leidymosquera@gmail.com" TargetMode="External"/><Relationship Id="rId18" Type="http://schemas.openxmlformats.org/officeDocument/2006/relationships/hyperlink" Target="mailto:diomedes2502.tao@gmail.com" TargetMode="External"/><Relationship Id="rId39" Type="http://schemas.openxmlformats.org/officeDocument/2006/relationships/hyperlink" Target="mailto:diomedes2502.tao@gmail.com" TargetMode="External"/><Relationship Id="rId265" Type="http://schemas.openxmlformats.org/officeDocument/2006/relationships/hyperlink" Target="mailto:jorgeaortizg@hotmail.com" TargetMode="External"/><Relationship Id="rId286" Type="http://schemas.openxmlformats.org/officeDocument/2006/relationships/hyperlink" Target="mailto:lopezcarvajal@yahoo.com" TargetMode="External"/><Relationship Id="rId50" Type="http://schemas.openxmlformats.org/officeDocument/2006/relationships/hyperlink" Target="mailto:caor357@outlook.com" TargetMode="External"/><Relationship Id="rId104" Type="http://schemas.openxmlformats.org/officeDocument/2006/relationships/hyperlink" Target="mailto:amparo.arroyave@conaldesa.com.co" TargetMode="External"/><Relationship Id="rId125" Type="http://schemas.openxmlformats.org/officeDocument/2006/relationships/hyperlink" Target="mailto:cartera@setatemporal.com" TargetMode="External"/><Relationship Id="rId146" Type="http://schemas.openxmlformats.org/officeDocument/2006/relationships/hyperlink" Target="mailto:administracion@multifoxnet.com" TargetMode="External"/><Relationship Id="rId167" Type="http://schemas.openxmlformats.org/officeDocument/2006/relationships/hyperlink" Target="mailto:nomarosnofla@gmail.com" TargetMode="External"/><Relationship Id="rId188" Type="http://schemas.openxmlformats.org/officeDocument/2006/relationships/hyperlink" Target="mailto:jose.alarcon@techossas.com" TargetMode="External"/><Relationship Id="rId71" Type="http://schemas.openxmlformats.org/officeDocument/2006/relationships/hyperlink" Target="mailto:jgarciam69@hotmail.com" TargetMode="External"/><Relationship Id="rId92" Type="http://schemas.openxmlformats.org/officeDocument/2006/relationships/hyperlink" Target="mailto:ingrid.marmolejo@gerdaudiaco.com" TargetMode="External"/><Relationship Id="rId213" Type="http://schemas.openxmlformats.org/officeDocument/2006/relationships/hyperlink" Target="mailto:ajcardenas72@gmail.com" TargetMode="External"/><Relationship Id="rId234" Type="http://schemas.openxmlformats.org/officeDocument/2006/relationships/hyperlink" Target="mailto:hpacheco@hptecnologia.com.co" TargetMode="External"/><Relationship Id="rId2" Type="http://schemas.openxmlformats.org/officeDocument/2006/relationships/hyperlink" Target="mailto:servicioalcliente@arteamerican.com.co" TargetMode="External"/><Relationship Id="rId29" Type="http://schemas.openxmlformats.org/officeDocument/2006/relationships/hyperlink" Target="mailto:pablorm188@hotmail.com" TargetMode="External"/><Relationship Id="rId255" Type="http://schemas.openxmlformats.org/officeDocument/2006/relationships/hyperlink" Target="mailto:marilyn.dg29@gmail.com" TargetMode="External"/><Relationship Id="rId276" Type="http://schemas.openxmlformats.org/officeDocument/2006/relationships/hyperlink" Target="mailto:diego.payan@gmail.com" TargetMode="External"/><Relationship Id="rId297" Type="http://schemas.openxmlformats.org/officeDocument/2006/relationships/printerSettings" Target="../printerSettings/printerSettings3.bin"/><Relationship Id="rId40" Type="http://schemas.openxmlformats.org/officeDocument/2006/relationships/hyperlink" Target="mailto:jgarciam69@hotmail.com" TargetMode="External"/><Relationship Id="rId115" Type="http://schemas.openxmlformats.org/officeDocument/2006/relationships/hyperlink" Target="mailto:amparo.arroyave@conaldesa.com.co" TargetMode="External"/><Relationship Id="rId136" Type="http://schemas.openxmlformats.org/officeDocument/2006/relationships/hyperlink" Target="mailto:gerencia@koinko.com.co" TargetMode="External"/><Relationship Id="rId157" Type="http://schemas.openxmlformats.org/officeDocument/2006/relationships/hyperlink" Target="mailto:administracion@multifoxnet.com" TargetMode="External"/><Relationship Id="rId178" Type="http://schemas.openxmlformats.org/officeDocument/2006/relationships/hyperlink" Target="mailto:armadiaz28@yahoo.com" TargetMode="External"/><Relationship Id="rId61" Type="http://schemas.openxmlformats.org/officeDocument/2006/relationships/hyperlink" Target="mailto:transportescordoba004@gmail.com" TargetMode="External"/><Relationship Id="rId82" Type="http://schemas.openxmlformats.org/officeDocument/2006/relationships/hyperlink" Target="mailto:ingrid.marmolejo@gerdaudiaco.com" TargetMode="External"/><Relationship Id="rId199" Type="http://schemas.openxmlformats.org/officeDocument/2006/relationships/hyperlink" Target="mailto:fmotavita@hotmail.com/silvia.romero@sionabogados.com" TargetMode="External"/><Relationship Id="rId203" Type="http://schemas.openxmlformats.org/officeDocument/2006/relationships/hyperlink" Target="mailto:cmingenieriaelectrica@gmail.com" TargetMode="External"/><Relationship Id="rId19" Type="http://schemas.openxmlformats.org/officeDocument/2006/relationships/hyperlink" Target="mailto:diomedes2502.tao@gmail.com" TargetMode="External"/><Relationship Id="rId224" Type="http://schemas.openxmlformats.org/officeDocument/2006/relationships/hyperlink" Target="mailto:edgarusacero@yahoo.com" TargetMode="External"/><Relationship Id="rId245" Type="http://schemas.openxmlformats.org/officeDocument/2006/relationships/hyperlink" Target="mailto:pinedacapurro@hotmail.es" TargetMode="External"/><Relationship Id="rId266" Type="http://schemas.openxmlformats.org/officeDocument/2006/relationships/hyperlink" Target="mailto:ferhph@gmail.com" TargetMode="External"/><Relationship Id="rId287" Type="http://schemas.openxmlformats.org/officeDocument/2006/relationships/hyperlink" Target="mailto:elcruceroeditores@hotmail.com" TargetMode="External"/><Relationship Id="rId30" Type="http://schemas.openxmlformats.org/officeDocument/2006/relationships/hyperlink" Target="mailto:diomedes2502.tao@gmail.com" TargetMode="External"/><Relationship Id="rId105" Type="http://schemas.openxmlformats.org/officeDocument/2006/relationships/hyperlink" Target="mailto:amparo.arroyave@conaldesa.com.co" TargetMode="External"/><Relationship Id="rId126" Type="http://schemas.openxmlformats.org/officeDocument/2006/relationships/hyperlink" Target="mailto:cartera@setatemporal.com" TargetMode="External"/><Relationship Id="rId147" Type="http://schemas.openxmlformats.org/officeDocument/2006/relationships/hyperlink" Target="mailto:administracion@multifoxnet.com" TargetMode="External"/><Relationship Id="rId168" Type="http://schemas.openxmlformats.org/officeDocument/2006/relationships/hyperlink" Target="mailto:jm10ruscher@gmail.com" TargetMode="External"/><Relationship Id="rId51" Type="http://schemas.openxmlformats.org/officeDocument/2006/relationships/hyperlink" Target="mailto:armadiaz28@yahoo.com" TargetMode="External"/><Relationship Id="rId72" Type="http://schemas.openxmlformats.org/officeDocument/2006/relationships/hyperlink" Target="mailto:armadiaz28@yahoo.com" TargetMode="External"/><Relationship Id="rId93" Type="http://schemas.openxmlformats.org/officeDocument/2006/relationships/hyperlink" Target="mailto:ingrid.marmolejo@gerdaudiaco.com" TargetMode="External"/><Relationship Id="rId189" Type="http://schemas.openxmlformats.org/officeDocument/2006/relationships/hyperlink" Target="mailto:info@mediterraneanmarblesas.com" TargetMode="External"/><Relationship Id="rId3" Type="http://schemas.openxmlformats.org/officeDocument/2006/relationships/hyperlink" Target="mailto:ventas@dimaferyhermaco.com" TargetMode="External"/><Relationship Id="rId214" Type="http://schemas.openxmlformats.org/officeDocument/2006/relationships/hyperlink" Target="mailto:lisaalejandrarubio@gmail.com" TargetMode="External"/><Relationship Id="rId235" Type="http://schemas.openxmlformats.org/officeDocument/2006/relationships/hyperlink" Target="mailto:arteurbanoventas@gmail.com" TargetMode="External"/><Relationship Id="rId256" Type="http://schemas.openxmlformats.org/officeDocument/2006/relationships/hyperlink" Target="mailto:andreszapataq@gmail.com" TargetMode="External"/><Relationship Id="rId277" Type="http://schemas.openxmlformats.org/officeDocument/2006/relationships/hyperlink" Target="mailto:julian19842007@hotmail.com" TargetMode="External"/><Relationship Id="rId298" Type="http://schemas.openxmlformats.org/officeDocument/2006/relationships/drawing" Target="../drawings/drawing3.xml"/><Relationship Id="rId116" Type="http://schemas.openxmlformats.org/officeDocument/2006/relationships/hyperlink" Target="mailto:amparo.arroyave@conaldesa.com.co" TargetMode="External"/><Relationship Id="rId137" Type="http://schemas.openxmlformats.org/officeDocument/2006/relationships/hyperlink" Target="mailto:gerencia@koinko.com.co" TargetMode="External"/><Relationship Id="rId158" Type="http://schemas.openxmlformats.org/officeDocument/2006/relationships/hyperlink" Target="mailto:administracion@multifoxnet.com" TargetMode="External"/><Relationship Id="rId20" Type="http://schemas.openxmlformats.org/officeDocument/2006/relationships/hyperlink" Target="mailto:diomedes2502.tao@gmail.com/midulmacp@gmail.com" TargetMode="External"/><Relationship Id="rId41" Type="http://schemas.openxmlformats.org/officeDocument/2006/relationships/hyperlink" Target="mailto:albabolasanty@gmail.com" TargetMode="External"/><Relationship Id="rId62" Type="http://schemas.openxmlformats.org/officeDocument/2006/relationships/hyperlink" Target="mailto:info@seguridadsuperior.co" TargetMode="External"/><Relationship Id="rId83" Type="http://schemas.openxmlformats.org/officeDocument/2006/relationships/hyperlink" Target="mailto:ingrid.marmolejo@gerdaudiaco.com" TargetMode="External"/><Relationship Id="rId179" Type="http://schemas.openxmlformats.org/officeDocument/2006/relationships/hyperlink" Target="mailto:armadiaz28@yahoo.com" TargetMode="External"/><Relationship Id="rId190" Type="http://schemas.openxmlformats.org/officeDocument/2006/relationships/hyperlink" Target="mailto:ferromendezingenieria@gmail.com" TargetMode="External"/><Relationship Id="rId204" Type="http://schemas.openxmlformats.org/officeDocument/2006/relationships/hyperlink" Target="mailto:antoniosanchez202@hotmail.com" TargetMode="External"/><Relationship Id="rId225" Type="http://schemas.openxmlformats.org/officeDocument/2006/relationships/hyperlink" Target="mailto:edgarusacero@yahoo.com" TargetMode="External"/><Relationship Id="rId246" Type="http://schemas.openxmlformats.org/officeDocument/2006/relationships/hyperlink" Target="mailto:mejiagiraldosandra@gmail.com" TargetMode="External"/><Relationship Id="rId267" Type="http://schemas.openxmlformats.org/officeDocument/2006/relationships/hyperlink" Target="mailto:fabiolamaringutierrez83@gmail.com" TargetMode="External"/><Relationship Id="rId288" Type="http://schemas.openxmlformats.org/officeDocument/2006/relationships/hyperlink" Target="mailto:gcarlosarturo24@gmail.com%20-" TargetMode="External"/><Relationship Id="rId106" Type="http://schemas.openxmlformats.org/officeDocument/2006/relationships/hyperlink" Target="mailto:amparo.arroyave@conaldesa.com.co" TargetMode="External"/><Relationship Id="rId127" Type="http://schemas.openxmlformats.org/officeDocument/2006/relationships/hyperlink" Target="mailto:cartera@setatemporal.com" TargetMode="External"/><Relationship Id="rId10" Type="http://schemas.openxmlformats.org/officeDocument/2006/relationships/hyperlink" Target="mailto:pedrozambrano12@hotmail.com" TargetMode="External"/><Relationship Id="rId31" Type="http://schemas.openxmlformats.org/officeDocument/2006/relationships/hyperlink" Target="mailto:diomedes2502.tao@gmail.com" TargetMode="External"/><Relationship Id="rId52" Type="http://schemas.openxmlformats.org/officeDocument/2006/relationships/hyperlink" Target="mailto:pablorm188@hotmail.com" TargetMode="External"/><Relationship Id="rId73" Type="http://schemas.openxmlformats.org/officeDocument/2006/relationships/hyperlink" Target="mailto:jose.alarcon@techossas.con" TargetMode="External"/><Relationship Id="rId94" Type="http://schemas.openxmlformats.org/officeDocument/2006/relationships/hyperlink" Target="mailto:ingrid.marmolejo@gerdaudiaco.com" TargetMode="External"/><Relationship Id="rId148" Type="http://schemas.openxmlformats.org/officeDocument/2006/relationships/hyperlink" Target="mailto:administracion@multifoxnet.com" TargetMode="External"/><Relationship Id="rId169" Type="http://schemas.openxmlformats.org/officeDocument/2006/relationships/hyperlink" Target="mailto:jm10ruscher@gmail.com" TargetMode="External"/><Relationship Id="rId4" Type="http://schemas.openxmlformats.org/officeDocument/2006/relationships/hyperlink" Target="mailto:info@mediterraneanmarblesas.com" TargetMode="External"/><Relationship Id="rId180" Type="http://schemas.openxmlformats.org/officeDocument/2006/relationships/hyperlink" Target="mailto:jm10ruscher@gmail.com" TargetMode="External"/><Relationship Id="rId215" Type="http://schemas.openxmlformats.org/officeDocument/2006/relationships/hyperlink" Target="mailto:lisaalejandrarubio@gmail.com" TargetMode="External"/><Relationship Id="rId236" Type="http://schemas.openxmlformats.org/officeDocument/2006/relationships/hyperlink" Target="mailto:adrianasilvamorales8@gmail.com" TargetMode="External"/><Relationship Id="rId257" Type="http://schemas.openxmlformats.org/officeDocument/2006/relationships/hyperlink" Target="mailto:haroldstevengarzon@gmail.com" TargetMode="External"/><Relationship Id="rId278" Type="http://schemas.openxmlformats.org/officeDocument/2006/relationships/hyperlink" Target="mailto:gerenciacomercial@caliconfort.com" TargetMode="External"/><Relationship Id="rId42" Type="http://schemas.openxmlformats.org/officeDocument/2006/relationships/hyperlink" Target="mailto:stoverozo@gmail.com" TargetMode="External"/><Relationship Id="rId84" Type="http://schemas.openxmlformats.org/officeDocument/2006/relationships/hyperlink" Target="mailto:ingrid.marmolejo@gerdaudiaco.com" TargetMode="External"/><Relationship Id="rId138" Type="http://schemas.openxmlformats.org/officeDocument/2006/relationships/hyperlink" Target="mailto:gerencia@koinko.com.co" TargetMode="External"/><Relationship Id="rId191" Type="http://schemas.openxmlformats.org/officeDocument/2006/relationships/hyperlink" Target="mailto:carlosalbertodussan@gmail.com" TargetMode="External"/><Relationship Id="rId205" Type="http://schemas.openxmlformats.org/officeDocument/2006/relationships/hyperlink" Target="mailto:reinaldobustos990@gmail.com" TargetMode="External"/><Relationship Id="rId247" Type="http://schemas.openxmlformats.org/officeDocument/2006/relationships/hyperlink" Target="mailto:astridc30@hotmail.com/astridmoreno221@gmail.com" TargetMode="External"/><Relationship Id="rId107" Type="http://schemas.openxmlformats.org/officeDocument/2006/relationships/hyperlink" Target="mailto:amparo.arroyave@conaldesa.com.co" TargetMode="External"/><Relationship Id="rId289" Type="http://schemas.openxmlformats.org/officeDocument/2006/relationships/hyperlink" Target="mailto:patriciabe1968@gmail.com" TargetMode="External"/><Relationship Id="rId11" Type="http://schemas.openxmlformats.org/officeDocument/2006/relationships/hyperlink" Target="mailto:glassve@hotmail.com" TargetMode="External"/><Relationship Id="rId53" Type="http://schemas.openxmlformats.org/officeDocument/2006/relationships/hyperlink" Target="mailto:albabolasanty@gmail.com" TargetMode="External"/><Relationship Id="rId149" Type="http://schemas.openxmlformats.org/officeDocument/2006/relationships/hyperlink" Target="mailto:administracion@multifoxnet.com" TargetMode="External"/><Relationship Id="rId95" Type="http://schemas.openxmlformats.org/officeDocument/2006/relationships/hyperlink" Target="mailto:ingrid.marmolejo@gerdaudiaco.com" TargetMode="External"/><Relationship Id="rId160" Type="http://schemas.openxmlformats.org/officeDocument/2006/relationships/hyperlink" Target="mailto:apartaestudiosriverfront@gmail.com" TargetMode="External"/><Relationship Id="rId216" Type="http://schemas.openxmlformats.org/officeDocument/2006/relationships/hyperlink" Target="mailto:lisaalejandrarubio@gmail.com" TargetMode="External"/><Relationship Id="rId258" Type="http://schemas.openxmlformats.org/officeDocument/2006/relationships/hyperlink" Target="mailto:andresdominguez@comfandi.com.co" TargetMode="External"/><Relationship Id="rId22" Type="http://schemas.openxmlformats.org/officeDocument/2006/relationships/hyperlink" Target="mailto:gpa@gomezpinzon.com" TargetMode="External"/><Relationship Id="rId64" Type="http://schemas.openxmlformats.org/officeDocument/2006/relationships/hyperlink" Target="mailto:tsas1gestionyderecho@gmail.com" TargetMode="External"/><Relationship Id="rId118" Type="http://schemas.openxmlformats.org/officeDocument/2006/relationships/hyperlink" Target="mailto:amparo.arroyave@conaldesa.com.co" TargetMode="External"/><Relationship Id="rId171" Type="http://schemas.openxmlformats.org/officeDocument/2006/relationships/hyperlink" Target="mailto:armadiaz28@yahoo.com" TargetMode="External"/><Relationship Id="rId227" Type="http://schemas.openxmlformats.org/officeDocument/2006/relationships/hyperlink" Target="mailto:mariaisa4439@hotmail.com" TargetMode="External"/><Relationship Id="rId269" Type="http://schemas.openxmlformats.org/officeDocument/2006/relationships/hyperlink" Target="mailto:ddmarcela@hotmail.com/oscarpin84@hotmail.com/oscarpineda508@gmail.com%20Carrera%209# 9-16. segundo piso centro de Cali" TargetMode="External"/><Relationship Id="rId33" Type="http://schemas.openxmlformats.org/officeDocument/2006/relationships/hyperlink" Target="mailto:caor357@outlook.com" TargetMode="External"/><Relationship Id="rId129" Type="http://schemas.openxmlformats.org/officeDocument/2006/relationships/hyperlink" Target="mailto:cartera@setatemporal.com" TargetMode="External"/><Relationship Id="rId280" Type="http://schemas.openxmlformats.org/officeDocument/2006/relationships/hyperlink" Target="mailto:ldrq999@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9B19E-DEFF-8B45-9FAD-7875F4CA70EE}">
  <dimension ref="A1:S868"/>
  <sheetViews>
    <sheetView view="pageBreakPreview" zoomScale="85" zoomScaleNormal="68" workbookViewId="0">
      <pane ySplit="1" topLeftCell="A336" activePane="bottomLeft" state="frozen"/>
      <selection pane="bottomLeft" activeCell="I439" sqref="I439"/>
    </sheetView>
  </sheetViews>
  <sheetFormatPr baseColWidth="10" defaultColWidth="8.42578125" defaultRowHeight="12" x14ac:dyDescent="0.25"/>
  <cols>
    <col min="1" max="1" width="8.42578125" style="79"/>
    <col min="2" max="2" width="18" style="80" customWidth="1"/>
    <col min="3" max="3" width="79.42578125" style="79" bestFit="1" customWidth="1"/>
    <col min="4" max="4" width="15.42578125" style="81" customWidth="1"/>
    <col min="5" max="5" width="63" style="81" bestFit="1" customWidth="1"/>
    <col min="6" max="6" width="8.42578125" style="81"/>
    <col min="7" max="8" width="18.85546875" style="82" bestFit="1" customWidth="1"/>
    <col min="9" max="9" width="18.42578125" style="82" bestFit="1" customWidth="1"/>
    <col min="10" max="10" width="19.140625" style="82" bestFit="1" customWidth="1"/>
    <col min="11" max="11" width="28.42578125" style="82" bestFit="1" customWidth="1"/>
    <col min="12" max="14" width="8.42578125" style="83"/>
    <col min="15" max="15" width="14.42578125" style="84" bestFit="1" customWidth="1"/>
    <col min="16" max="19" width="8.42578125" style="84"/>
    <col min="20" max="16384" width="8.42578125" style="7"/>
  </cols>
  <sheetData>
    <row r="1" spans="1:19" ht="84" x14ac:dyDescent="0.25">
      <c r="A1" s="1" t="s">
        <v>0</v>
      </c>
      <c r="B1" s="2" t="s">
        <v>1</v>
      </c>
      <c r="C1" s="3" t="s">
        <v>2</v>
      </c>
      <c r="D1" s="3" t="s">
        <v>3</v>
      </c>
      <c r="E1" s="3" t="s">
        <v>4</v>
      </c>
      <c r="F1" s="3" t="s">
        <v>5</v>
      </c>
      <c r="G1" s="4" t="s">
        <v>6</v>
      </c>
      <c r="H1" s="4" t="s">
        <v>7</v>
      </c>
      <c r="I1" s="4" t="s">
        <v>8</v>
      </c>
      <c r="J1" s="4" t="s">
        <v>9</v>
      </c>
      <c r="K1" s="4" t="s">
        <v>10</v>
      </c>
      <c r="L1" s="5" t="s">
        <v>11</v>
      </c>
      <c r="M1" s="5" t="s">
        <v>12</v>
      </c>
      <c r="N1" s="5" t="s">
        <v>13</v>
      </c>
      <c r="O1" s="5" t="s">
        <v>14</v>
      </c>
      <c r="P1" s="5" t="s">
        <v>15</v>
      </c>
      <c r="Q1" s="5" t="s">
        <v>16</v>
      </c>
      <c r="R1" s="5" t="s">
        <v>17</v>
      </c>
      <c r="S1" s="6" t="s">
        <v>18</v>
      </c>
    </row>
    <row r="2" spans="1:19" x14ac:dyDescent="0.25">
      <c r="A2" s="8">
        <v>0</v>
      </c>
      <c r="B2" s="9" t="s">
        <v>19</v>
      </c>
      <c r="C2" s="10" t="s">
        <v>20</v>
      </c>
      <c r="D2" s="11">
        <v>890903938</v>
      </c>
      <c r="E2" s="12" t="s">
        <v>21</v>
      </c>
      <c r="F2" s="12" t="s">
        <v>22</v>
      </c>
      <c r="G2" s="13">
        <v>3993221260</v>
      </c>
      <c r="H2" s="13">
        <f>+G2</f>
        <v>3993221260</v>
      </c>
      <c r="I2" s="13">
        <f>111266350+29949156</f>
        <v>141215506</v>
      </c>
      <c r="J2" s="13"/>
      <c r="K2" s="13">
        <f t="shared" ref="K2:K6" si="0">+G2+I2+J2</f>
        <v>4134436766</v>
      </c>
      <c r="L2" s="14">
        <v>1.4999999999999999E-2</v>
      </c>
      <c r="M2" s="15">
        <v>44014</v>
      </c>
      <c r="N2" s="15">
        <v>44744</v>
      </c>
      <c r="O2" s="16" t="s">
        <v>23</v>
      </c>
      <c r="P2" s="11">
        <v>900480022</v>
      </c>
      <c r="Q2" s="12" t="s">
        <v>24</v>
      </c>
      <c r="R2" s="12" t="s">
        <v>22</v>
      </c>
      <c r="S2" s="17" t="s">
        <v>25</v>
      </c>
    </row>
    <row r="3" spans="1:19" ht="24" x14ac:dyDescent="0.25">
      <c r="A3" s="8">
        <v>1</v>
      </c>
      <c r="B3" s="9" t="s">
        <v>26</v>
      </c>
      <c r="C3" s="10" t="s">
        <v>27</v>
      </c>
      <c r="D3" s="11">
        <v>860034313</v>
      </c>
      <c r="E3" s="12" t="s">
        <v>28</v>
      </c>
      <c r="F3" s="12" t="s">
        <v>22</v>
      </c>
      <c r="G3" s="13">
        <v>400000000</v>
      </c>
      <c r="H3" s="13">
        <f t="shared" ref="H3:H6" si="1">+G3</f>
        <v>400000000</v>
      </c>
      <c r="I3" s="13">
        <f>98000000+6960000</f>
        <v>104960000</v>
      </c>
      <c r="J3" s="13"/>
      <c r="K3" s="13">
        <f t="shared" si="0"/>
        <v>504960000</v>
      </c>
      <c r="L3" s="18">
        <v>3.5000000000000003E-2</v>
      </c>
      <c r="M3" s="15">
        <v>44685</v>
      </c>
      <c r="N3" s="15">
        <v>44961</v>
      </c>
      <c r="O3" s="16"/>
      <c r="P3" s="16"/>
      <c r="Q3" s="16"/>
      <c r="R3" s="16"/>
      <c r="S3" s="17"/>
    </row>
    <row r="4" spans="1:19" ht="24" x14ac:dyDescent="0.25">
      <c r="A4" s="8">
        <v>2</v>
      </c>
      <c r="B4" s="9" t="s">
        <v>29</v>
      </c>
      <c r="C4" s="10" t="s">
        <v>27</v>
      </c>
      <c r="D4" s="11">
        <v>860034313</v>
      </c>
      <c r="E4" s="12" t="s">
        <v>28</v>
      </c>
      <c r="F4" s="12" t="s">
        <v>22</v>
      </c>
      <c r="G4" s="13">
        <v>500000000</v>
      </c>
      <c r="H4" s="13">
        <f t="shared" si="1"/>
        <v>500000000</v>
      </c>
      <c r="I4" s="13">
        <f>53000000+8700000</f>
        <v>61700000</v>
      </c>
      <c r="J4" s="13"/>
      <c r="K4" s="13">
        <f t="shared" si="0"/>
        <v>561700000</v>
      </c>
      <c r="L4" s="18">
        <v>3.5000000000000003E-2</v>
      </c>
      <c r="M4" s="15">
        <v>44693</v>
      </c>
      <c r="N4" s="15">
        <v>44969</v>
      </c>
      <c r="O4" s="16"/>
      <c r="P4" s="16"/>
      <c r="Q4" s="16"/>
      <c r="R4" s="16"/>
      <c r="S4" s="17"/>
    </row>
    <row r="5" spans="1:19" ht="24" x14ac:dyDescent="0.25">
      <c r="A5" s="8">
        <v>3</v>
      </c>
      <c r="B5" s="9" t="s">
        <v>30</v>
      </c>
      <c r="C5" s="10" t="s">
        <v>27</v>
      </c>
      <c r="D5" s="11">
        <v>860034313</v>
      </c>
      <c r="E5" s="12" t="s">
        <v>28</v>
      </c>
      <c r="F5" s="12" t="s">
        <v>22</v>
      </c>
      <c r="G5" s="13">
        <v>2000000000</v>
      </c>
      <c r="H5" s="13">
        <f t="shared" si="1"/>
        <v>2000000000</v>
      </c>
      <c r="I5" s="13">
        <f>400000000+34800000</f>
        <v>434800000</v>
      </c>
      <c r="J5" s="13"/>
      <c r="K5" s="13">
        <f t="shared" si="0"/>
        <v>2434800000</v>
      </c>
      <c r="L5" s="18">
        <v>3.5000000000000003E-2</v>
      </c>
      <c r="M5" s="15">
        <v>44670</v>
      </c>
      <c r="N5" s="15">
        <v>44976</v>
      </c>
      <c r="O5" s="16"/>
      <c r="P5" s="16"/>
      <c r="Q5" s="16"/>
      <c r="R5" s="16"/>
      <c r="S5" s="17"/>
    </row>
    <row r="6" spans="1:19" ht="24" x14ac:dyDescent="0.25">
      <c r="A6" s="8">
        <v>4</v>
      </c>
      <c r="B6" s="9" t="s">
        <v>31</v>
      </c>
      <c r="C6" s="10" t="s">
        <v>27</v>
      </c>
      <c r="D6" s="11">
        <v>860034313</v>
      </c>
      <c r="E6" s="12" t="s">
        <v>28</v>
      </c>
      <c r="F6" s="12" t="s">
        <v>22</v>
      </c>
      <c r="G6" s="13">
        <v>100000000</v>
      </c>
      <c r="H6" s="13">
        <f t="shared" si="1"/>
        <v>100000000</v>
      </c>
      <c r="I6" s="13">
        <f>20000000+1740000</f>
        <v>21740000</v>
      </c>
      <c r="J6" s="13"/>
      <c r="K6" s="13">
        <f t="shared" si="0"/>
        <v>121740000</v>
      </c>
      <c r="L6" s="18">
        <v>3.5000000000000003E-2</v>
      </c>
      <c r="M6" s="15">
        <v>44768</v>
      </c>
      <c r="N6" s="15">
        <v>44983</v>
      </c>
      <c r="O6" s="16"/>
      <c r="P6" s="16"/>
      <c r="Q6" s="16"/>
      <c r="R6" s="16"/>
      <c r="S6" s="17"/>
    </row>
    <row r="7" spans="1:19" ht="24" x14ac:dyDescent="0.25">
      <c r="A7" s="8">
        <v>5</v>
      </c>
      <c r="B7" s="9" t="s">
        <v>32</v>
      </c>
      <c r="C7" s="10" t="s">
        <v>33</v>
      </c>
      <c r="D7" s="11">
        <v>890300279</v>
      </c>
      <c r="E7" s="12" t="s">
        <v>34</v>
      </c>
      <c r="F7" s="12" t="s">
        <v>22</v>
      </c>
      <c r="G7" s="13">
        <v>5045866938</v>
      </c>
      <c r="H7" s="13">
        <f>+G7</f>
        <v>5045866938</v>
      </c>
      <c r="I7" s="13">
        <v>804286139</v>
      </c>
      <c r="J7" s="13">
        <v>547042047</v>
      </c>
      <c r="K7" s="13">
        <f>+G7+I7+J7</f>
        <v>6397195124</v>
      </c>
      <c r="L7" s="18">
        <v>1.7999999999999999E-2</v>
      </c>
      <c r="M7" s="15">
        <v>45013</v>
      </c>
      <c r="N7" s="15">
        <v>45015</v>
      </c>
      <c r="O7" s="16"/>
      <c r="P7" s="16"/>
      <c r="Q7" s="16"/>
      <c r="R7" s="16"/>
      <c r="S7" s="17"/>
    </row>
    <row r="8" spans="1:19" ht="24" x14ac:dyDescent="0.25">
      <c r="A8" s="8">
        <v>6</v>
      </c>
      <c r="B8" s="9" t="s">
        <v>35</v>
      </c>
      <c r="C8" s="10" t="s">
        <v>20</v>
      </c>
      <c r="D8" s="11">
        <v>890903938</v>
      </c>
      <c r="E8" s="12" t="s">
        <v>21</v>
      </c>
      <c r="F8" s="12" t="s">
        <v>22</v>
      </c>
      <c r="G8" s="13">
        <v>150468020</v>
      </c>
      <c r="H8" s="13">
        <f>+G8</f>
        <v>150468020</v>
      </c>
      <c r="I8" s="13"/>
      <c r="J8" s="13"/>
      <c r="K8" s="13">
        <f t="shared" ref="K8:K28" si="2">+G8+I8+J8</f>
        <v>150468020</v>
      </c>
      <c r="L8" s="18"/>
      <c r="M8" s="15"/>
      <c r="N8" s="15"/>
      <c r="O8" s="19"/>
      <c r="P8" s="16"/>
      <c r="Q8" s="16"/>
      <c r="R8" s="16"/>
      <c r="S8" s="17"/>
    </row>
    <row r="9" spans="1:19" x14ac:dyDescent="0.25">
      <c r="A9" s="8">
        <v>7</v>
      </c>
      <c r="B9" s="9" t="s">
        <v>36</v>
      </c>
      <c r="C9" s="10" t="s">
        <v>37</v>
      </c>
      <c r="D9" s="11">
        <v>31889148</v>
      </c>
      <c r="E9" s="12" t="s">
        <v>38</v>
      </c>
      <c r="F9" s="12" t="s">
        <v>22</v>
      </c>
      <c r="G9" s="13">
        <v>334862610</v>
      </c>
      <c r="H9" s="13"/>
      <c r="I9" s="13">
        <v>6585040</v>
      </c>
      <c r="J9" s="13"/>
      <c r="K9" s="13">
        <f t="shared" si="2"/>
        <v>341447650</v>
      </c>
      <c r="L9" s="14">
        <f>+(1+15.9%)^(0.0833333333333333)-1</f>
        <v>1.2372376038205957E-2</v>
      </c>
      <c r="M9" s="15">
        <v>44866</v>
      </c>
      <c r="N9" s="15">
        <v>46298</v>
      </c>
      <c r="O9" s="16"/>
      <c r="P9" s="16"/>
      <c r="Q9" s="16"/>
      <c r="R9" s="16"/>
      <c r="S9" s="17"/>
    </row>
    <row r="10" spans="1:19" x14ac:dyDescent="0.25">
      <c r="A10" s="8">
        <v>8</v>
      </c>
      <c r="B10" s="9" t="s">
        <v>36</v>
      </c>
      <c r="C10" s="10" t="s">
        <v>39</v>
      </c>
      <c r="D10" s="11">
        <v>12131578</v>
      </c>
      <c r="E10" s="20" t="s">
        <v>40</v>
      </c>
      <c r="F10" s="12" t="s">
        <v>22</v>
      </c>
      <c r="G10" s="13">
        <v>222888000</v>
      </c>
      <c r="H10" s="13">
        <v>222888000</v>
      </c>
      <c r="I10" s="13">
        <v>217791675</v>
      </c>
      <c r="J10" s="13"/>
      <c r="K10" s="13">
        <f t="shared" si="2"/>
        <v>440679675</v>
      </c>
      <c r="L10" s="14">
        <v>1.5299999999999999E-2</v>
      </c>
      <c r="M10" s="21">
        <v>44677</v>
      </c>
      <c r="N10" s="22">
        <v>45041</v>
      </c>
      <c r="O10" s="23"/>
      <c r="P10" s="23"/>
      <c r="Q10" s="23"/>
      <c r="R10" s="23"/>
      <c r="S10" s="24"/>
    </row>
    <row r="11" spans="1:19" x14ac:dyDescent="0.25">
      <c r="A11" s="8">
        <v>9</v>
      </c>
      <c r="B11" s="9" t="s">
        <v>36</v>
      </c>
      <c r="C11" s="10" t="s">
        <v>39</v>
      </c>
      <c r="D11" s="11">
        <v>12131578</v>
      </c>
      <c r="E11" s="20" t="s">
        <v>40</v>
      </c>
      <c r="F11" s="12" t="s">
        <v>22</v>
      </c>
      <c r="G11" s="25">
        <v>236934888</v>
      </c>
      <c r="H11" s="25">
        <v>236934888</v>
      </c>
      <c r="I11" s="25">
        <v>0</v>
      </c>
      <c r="J11" s="25"/>
      <c r="K11" s="13">
        <f t="shared" si="2"/>
        <v>236934888</v>
      </c>
      <c r="L11" s="26">
        <v>1.5299999999999999E-2</v>
      </c>
      <c r="M11" s="22">
        <v>44770</v>
      </c>
      <c r="N11" s="22">
        <v>45134</v>
      </c>
      <c r="O11" s="27"/>
      <c r="P11" s="27"/>
      <c r="Q11" s="27"/>
      <c r="R11" s="27"/>
      <c r="S11" s="28"/>
    </row>
    <row r="12" spans="1:19" x14ac:dyDescent="0.25">
      <c r="A12" s="8">
        <v>10</v>
      </c>
      <c r="B12" s="9" t="s">
        <v>36</v>
      </c>
      <c r="C12" s="10" t="s">
        <v>39</v>
      </c>
      <c r="D12" s="11">
        <v>12131578</v>
      </c>
      <c r="E12" s="20" t="s">
        <v>40</v>
      </c>
      <c r="F12" s="12" t="s">
        <v>22</v>
      </c>
      <c r="G12" s="25">
        <v>328115734</v>
      </c>
      <c r="H12" s="25">
        <v>328115734</v>
      </c>
      <c r="I12" s="25">
        <v>0</v>
      </c>
      <c r="J12" s="25"/>
      <c r="K12" s="13">
        <f t="shared" si="2"/>
        <v>328115734</v>
      </c>
      <c r="L12" s="26">
        <v>1.7100000000000001E-2</v>
      </c>
      <c r="M12" s="22">
        <v>44687</v>
      </c>
      <c r="N12" s="22">
        <v>45051</v>
      </c>
      <c r="O12" s="27"/>
      <c r="P12" s="27"/>
      <c r="Q12" s="27"/>
      <c r="R12" s="27"/>
      <c r="S12" s="28"/>
    </row>
    <row r="13" spans="1:19" ht="15" x14ac:dyDescent="0.25">
      <c r="A13" s="8">
        <v>11</v>
      </c>
      <c r="B13" s="9" t="s">
        <v>36</v>
      </c>
      <c r="C13" s="10" t="s">
        <v>41</v>
      </c>
      <c r="D13" s="11">
        <v>79625800</v>
      </c>
      <c r="E13" s="29" t="s">
        <v>42</v>
      </c>
      <c r="F13" s="12" t="s">
        <v>22</v>
      </c>
      <c r="G13" s="13">
        <v>76916000</v>
      </c>
      <c r="H13" s="13"/>
      <c r="I13" s="13">
        <v>10447259</v>
      </c>
      <c r="J13" s="13"/>
      <c r="K13" s="13">
        <f t="shared" si="2"/>
        <v>87363259</v>
      </c>
      <c r="L13" s="26">
        <v>1.5299999999999999E-2</v>
      </c>
      <c r="M13" s="15">
        <v>44707</v>
      </c>
      <c r="N13" s="15">
        <v>45438</v>
      </c>
      <c r="O13" s="16"/>
      <c r="P13" s="16"/>
      <c r="Q13" s="16"/>
      <c r="R13" s="16"/>
      <c r="S13" s="17"/>
    </row>
    <row r="14" spans="1:19" ht="15" x14ac:dyDescent="0.25">
      <c r="A14" s="8">
        <v>12</v>
      </c>
      <c r="B14" s="9" t="s">
        <v>36</v>
      </c>
      <c r="C14" s="10" t="s">
        <v>43</v>
      </c>
      <c r="D14" s="11">
        <v>35499830</v>
      </c>
      <c r="E14" s="29" t="s">
        <v>44</v>
      </c>
      <c r="F14" s="12" t="s">
        <v>22</v>
      </c>
      <c r="G14" s="13">
        <v>150000000</v>
      </c>
      <c r="H14" s="13">
        <v>150000000</v>
      </c>
      <c r="I14" s="13">
        <v>27015300</v>
      </c>
      <c r="J14" s="13"/>
      <c r="K14" s="13">
        <f t="shared" si="2"/>
        <v>177015300</v>
      </c>
      <c r="L14" s="14">
        <v>1.4999999999999999E-2</v>
      </c>
      <c r="M14" s="15">
        <v>43865</v>
      </c>
      <c r="N14" s="15">
        <v>44195</v>
      </c>
      <c r="O14" s="16"/>
      <c r="P14" s="16"/>
      <c r="Q14" s="16"/>
      <c r="R14" s="16"/>
      <c r="S14" s="17"/>
    </row>
    <row r="15" spans="1:19" ht="15" x14ac:dyDescent="0.25">
      <c r="A15" s="8">
        <v>13</v>
      </c>
      <c r="B15" s="9" t="s">
        <v>36</v>
      </c>
      <c r="C15" s="10" t="s">
        <v>45</v>
      </c>
      <c r="D15" s="11">
        <v>35496405</v>
      </c>
      <c r="E15" s="29" t="s">
        <v>46</v>
      </c>
      <c r="F15" s="12" t="s">
        <v>22</v>
      </c>
      <c r="G15" s="13">
        <v>80000000</v>
      </c>
      <c r="H15" s="13">
        <v>80000000</v>
      </c>
      <c r="I15" s="13">
        <v>22088160</v>
      </c>
      <c r="J15" s="13"/>
      <c r="K15" s="13">
        <f t="shared" si="2"/>
        <v>102088160</v>
      </c>
      <c r="L15" s="14">
        <v>1.4999999999999999E-2</v>
      </c>
      <c r="M15" s="15">
        <v>44218</v>
      </c>
      <c r="N15" s="15">
        <v>44218</v>
      </c>
      <c r="O15" s="16"/>
      <c r="P15" s="16"/>
      <c r="Q15" s="16"/>
      <c r="R15" s="16"/>
      <c r="S15" s="17"/>
    </row>
    <row r="16" spans="1:19" ht="15" x14ac:dyDescent="0.25">
      <c r="A16" s="8">
        <v>14</v>
      </c>
      <c r="B16" s="9" t="s">
        <v>36</v>
      </c>
      <c r="C16" s="10" t="s">
        <v>47</v>
      </c>
      <c r="D16" s="11">
        <v>41304119</v>
      </c>
      <c r="E16" s="29" t="s">
        <v>48</v>
      </c>
      <c r="F16" s="12" t="s">
        <v>22</v>
      </c>
      <c r="G16" s="13">
        <v>250000000</v>
      </c>
      <c r="H16" s="13">
        <v>250000000</v>
      </c>
      <c r="I16" s="13">
        <v>69025500</v>
      </c>
      <c r="J16" s="13"/>
      <c r="K16" s="13">
        <f t="shared" si="2"/>
        <v>319025500</v>
      </c>
      <c r="L16" s="14">
        <v>1.4999999999999999E-2</v>
      </c>
      <c r="M16" s="15">
        <v>44469</v>
      </c>
      <c r="N16" s="15">
        <v>44469</v>
      </c>
      <c r="O16" s="16"/>
      <c r="P16" s="16"/>
      <c r="Q16" s="16"/>
      <c r="R16" s="16"/>
      <c r="S16" s="17"/>
    </row>
    <row r="17" spans="1:19" ht="15" x14ac:dyDescent="0.25">
      <c r="A17" s="8">
        <v>15</v>
      </c>
      <c r="B17" s="9" t="s">
        <v>36</v>
      </c>
      <c r="C17" s="10" t="s">
        <v>49</v>
      </c>
      <c r="D17" s="11">
        <v>12137629</v>
      </c>
      <c r="E17" s="29" t="s">
        <v>50</v>
      </c>
      <c r="F17" s="12" t="s">
        <v>22</v>
      </c>
      <c r="G17" s="13">
        <v>150000000</v>
      </c>
      <c r="H17" s="13"/>
      <c r="I17" s="13">
        <v>130646432</v>
      </c>
      <c r="J17" s="13"/>
      <c r="K17" s="13">
        <f t="shared" si="2"/>
        <v>280646432</v>
      </c>
      <c r="L17" s="14">
        <f>+(1+16%)^(0.0833333333333333)-1</f>
        <v>1.2445137919713467E-2</v>
      </c>
      <c r="M17" s="15">
        <v>43662</v>
      </c>
      <c r="N17" s="15">
        <v>43815</v>
      </c>
      <c r="O17" s="16"/>
      <c r="P17" s="16"/>
      <c r="Q17" s="16"/>
      <c r="R17" s="16"/>
      <c r="S17" s="17"/>
    </row>
    <row r="18" spans="1:19" ht="15" x14ac:dyDescent="0.25">
      <c r="A18" s="8">
        <v>16</v>
      </c>
      <c r="B18" s="9" t="s">
        <v>36</v>
      </c>
      <c r="C18" s="10" t="s">
        <v>49</v>
      </c>
      <c r="D18" s="11">
        <v>12137629</v>
      </c>
      <c r="E18" s="29" t="s">
        <v>50</v>
      </c>
      <c r="F18" s="12" t="s">
        <v>22</v>
      </c>
      <c r="G18" s="13">
        <v>70000000</v>
      </c>
      <c r="H18" s="13"/>
      <c r="I18" s="13">
        <v>0</v>
      </c>
      <c r="J18" s="13"/>
      <c r="K18" s="13">
        <f t="shared" si="2"/>
        <v>70000000</v>
      </c>
      <c r="L18" s="14">
        <v>0.03</v>
      </c>
      <c r="M18" s="15">
        <v>44244</v>
      </c>
      <c r="N18" s="15">
        <v>44333</v>
      </c>
      <c r="O18" s="16"/>
      <c r="P18" s="16"/>
      <c r="Q18" s="16"/>
      <c r="R18" s="16"/>
      <c r="S18" s="17"/>
    </row>
    <row r="19" spans="1:19" ht="15" x14ac:dyDescent="0.25">
      <c r="A19" s="8">
        <v>17</v>
      </c>
      <c r="B19" s="9" t="s">
        <v>36</v>
      </c>
      <c r="C19" s="10" t="s">
        <v>51</v>
      </c>
      <c r="D19" s="11">
        <v>19445543</v>
      </c>
      <c r="E19" s="29" t="s">
        <v>52</v>
      </c>
      <c r="F19" s="12" t="s">
        <v>22</v>
      </c>
      <c r="G19" s="13">
        <v>200000000</v>
      </c>
      <c r="H19" s="13">
        <v>200000000</v>
      </c>
      <c r="I19" s="13">
        <v>158830600</v>
      </c>
      <c r="J19" s="13"/>
      <c r="K19" s="13">
        <f t="shared" si="2"/>
        <v>358830600</v>
      </c>
      <c r="L19" s="14">
        <v>0.03</v>
      </c>
      <c r="M19" s="15">
        <v>44986</v>
      </c>
      <c r="N19" s="15">
        <v>45168</v>
      </c>
      <c r="O19" s="16"/>
      <c r="P19" s="16"/>
      <c r="Q19" s="16"/>
      <c r="R19" s="16"/>
      <c r="S19" s="17"/>
    </row>
    <row r="20" spans="1:19" x14ac:dyDescent="0.25">
      <c r="A20" s="8">
        <v>18</v>
      </c>
      <c r="B20" s="9" t="s">
        <v>36</v>
      </c>
      <c r="C20" s="10" t="s">
        <v>53</v>
      </c>
      <c r="D20" s="11">
        <v>2085717</v>
      </c>
      <c r="E20" s="12" t="s">
        <v>54</v>
      </c>
      <c r="F20" s="12" t="s">
        <v>22</v>
      </c>
      <c r="G20" s="13">
        <v>4000000000</v>
      </c>
      <c r="H20" s="13">
        <v>4000000000</v>
      </c>
      <c r="I20" s="13">
        <v>1913085600</v>
      </c>
      <c r="J20" s="13"/>
      <c r="K20" s="13">
        <f t="shared" si="2"/>
        <v>5913085600</v>
      </c>
      <c r="L20" s="14">
        <v>1.4999999999999999E-2</v>
      </c>
      <c r="M20" s="15">
        <v>43941</v>
      </c>
      <c r="N20" s="15">
        <v>44776</v>
      </c>
      <c r="O20" s="16" t="s">
        <v>55</v>
      </c>
      <c r="P20" s="16" t="s">
        <v>56</v>
      </c>
      <c r="Q20" s="16" t="s">
        <v>57</v>
      </c>
      <c r="R20" s="16" t="s">
        <v>22</v>
      </c>
      <c r="S20" s="17" t="s">
        <v>25</v>
      </c>
    </row>
    <row r="21" spans="1:19" ht="15" x14ac:dyDescent="0.25">
      <c r="A21" s="8">
        <v>19</v>
      </c>
      <c r="B21" s="9" t="s">
        <v>36</v>
      </c>
      <c r="C21" s="10" t="s">
        <v>58</v>
      </c>
      <c r="D21" s="11">
        <v>79444838</v>
      </c>
      <c r="E21" s="29" t="s">
        <v>59</v>
      </c>
      <c r="F21" s="12" t="s">
        <v>22</v>
      </c>
      <c r="G21" s="13">
        <v>69988722</v>
      </c>
      <c r="H21" s="13">
        <v>69988722</v>
      </c>
      <c r="I21" s="13">
        <v>403941</v>
      </c>
      <c r="J21" s="13"/>
      <c r="K21" s="13">
        <f t="shared" si="2"/>
        <v>70392663</v>
      </c>
      <c r="L21" s="14"/>
      <c r="M21" s="15">
        <v>44669</v>
      </c>
      <c r="N21" s="15"/>
      <c r="O21" s="16"/>
      <c r="P21" s="16"/>
      <c r="Q21" s="16"/>
      <c r="R21" s="16"/>
      <c r="S21" s="17"/>
    </row>
    <row r="22" spans="1:19" x14ac:dyDescent="0.25">
      <c r="A22" s="8">
        <v>20</v>
      </c>
      <c r="B22" s="9" t="s">
        <v>36</v>
      </c>
      <c r="C22" s="10" t="s">
        <v>60</v>
      </c>
      <c r="D22" s="11">
        <v>17063209</v>
      </c>
      <c r="E22" s="12" t="s">
        <v>24</v>
      </c>
      <c r="F22" s="12" t="s">
        <v>22</v>
      </c>
      <c r="G22" s="13">
        <v>42240816</v>
      </c>
      <c r="H22" s="13">
        <v>42240816</v>
      </c>
      <c r="I22" s="13">
        <v>0</v>
      </c>
      <c r="J22" s="13"/>
      <c r="K22" s="13">
        <f t="shared" si="2"/>
        <v>42240816</v>
      </c>
      <c r="L22" s="14"/>
      <c r="M22" s="15">
        <v>44911</v>
      </c>
      <c r="N22" s="15"/>
      <c r="O22" s="16"/>
      <c r="P22" s="16"/>
      <c r="Q22" s="16"/>
      <c r="R22" s="16"/>
      <c r="S22" s="17"/>
    </row>
    <row r="23" spans="1:19" x14ac:dyDescent="0.25">
      <c r="A23" s="8">
        <v>21</v>
      </c>
      <c r="B23" s="9" t="s">
        <v>36</v>
      </c>
      <c r="C23" s="10" t="s">
        <v>61</v>
      </c>
      <c r="D23" s="11">
        <v>17126213</v>
      </c>
      <c r="E23" s="12" t="s">
        <v>62</v>
      </c>
      <c r="F23" s="12" t="s">
        <v>22</v>
      </c>
      <c r="G23" s="13">
        <v>215000000</v>
      </c>
      <c r="H23" s="13">
        <v>215000000</v>
      </c>
      <c r="I23" s="13">
        <v>65658600</v>
      </c>
      <c r="J23" s="13"/>
      <c r="K23" s="13">
        <f t="shared" si="2"/>
        <v>280658600</v>
      </c>
      <c r="L23" s="14">
        <v>1.24E-2</v>
      </c>
      <c r="M23" s="15">
        <v>44408</v>
      </c>
      <c r="N23" s="15">
        <v>44773</v>
      </c>
      <c r="O23" s="16"/>
      <c r="P23" s="16"/>
      <c r="Q23" s="16"/>
      <c r="R23" s="16"/>
      <c r="S23" s="17"/>
    </row>
    <row r="24" spans="1:19" ht="15" x14ac:dyDescent="0.25">
      <c r="A24" s="8">
        <v>22</v>
      </c>
      <c r="B24" s="9" t="s">
        <v>36</v>
      </c>
      <c r="C24" s="10" t="s">
        <v>63</v>
      </c>
      <c r="D24" s="11">
        <v>80022675</v>
      </c>
      <c r="E24" s="29" t="s">
        <v>64</v>
      </c>
      <c r="F24" s="12" t="s">
        <v>22</v>
      </c>
      <c r="G24" s="13">
        <v>12500000</v>
      </c>
      <c r="H24" s="13"/>
      <c r="I24" s="13">
        <v>0</v>
      </c>
      <c r="J24" s="13"/>
      <c r="K24" s="13">
        <f t="shared" si="2"/>
        <v>12500000</v>
      </c>
      <c r="L24" s="14">
        <v>0.04</v>
      </c>
      <c r="M24" s="15">
        <v>44245</v>
      </c>
      <c r="N24" s="15">
        <v>44334</v>
      </c>
      <c r="O24" s="16"/>
      <c r="P24" s="16"/>
      <c r="Q24" s="16"/>
      <c r="R24" s="16"/>
      <c r="S24" s="17"/>
    </row>
    <row r="25" spans="1:19" ht="15" x14ac:dyDescent="0.25">
      <c r="A25" s="8">
        <v>23</v>
      </c>
      <c r="B25" s="9" t="s">
        <v>36</v>
      </c>
      <c r="C25" s="10" t="s">
        <v>65</v>
      </c>
      <c r="D25" s="11">
        <v>900239408</v>
      </c>
      <c r="E25" s="29" t="s">
        <v>66</v>
      </c>
      <c r="F25" s="12" t="s">
        <v>22</v>
      </c>
      <c r="G25" s="13">
        <v>1070918692</v>
      </c>
      <c r="H25" s="13"/>
      <c r="I25" s="13">
        <v>634921842</v>
      </c>
      <c r="J25" s="13"/>
      <c r="K25" s="13">
        <f t="shared" si="2"/>
        <v>1705840534</v>
      </c>
      <c r="L25" s="14">
        <v>0.01</v>
      </c>
      <c r="M25" s="15">
        <v>44651</v>
      </c>
      <c r="N25" s="15"/>
      <c r="O25" s="16"/>
      <c r="P25" s="16"/>
      <c r="Q25" s="16"/>
      <c r="R25" s="16"/>
      <c r="S25" s="17"/>
    </row>
    <row r="26" spans="1:19" x14ac:dyDescent="0.25">
      <c r="A26" s="8">
        <v>24</v>
      </c>
      <c r="B26" s="9" t="s">
        <v>36</v>
      </c>
      <c r="C26" s="10" t="s">
        <v>67</v>
      </c>
      <c r="D26" s="11">
        <v>900480022</v>
      </c>
      <c r="E26" s="12" t="s">
        <v>24</v>
      </c>
      <c r="F26" s="12" t="s">
        <v>22</v>
      </c>
      <c r="G26" s="13">
        <v>1500000000</v>
      </c>
      <c r="H26" s="13"/>
      <c r="I26" s="13">
        <v>867275132</v>
      </c>
      <c r="J26" s="13"/>
      <c r="K26" s="13">
        <f t="shared" si="2"/>
        <v>2367275132</v>
      </c>
      <c r="L26" s="14">
        <v>1.2500000000000001E-2</v>
      </c>
      <c r="M26" s="15">
        <v>43600</v>
      </c>
      <c r="N26" s="15"/>
      <c r="O26" s="16"/>
      <c r="P26" s="16"/>
      <c r="Q26" s="16"/>
      <c r="R26" s="16"/>
      <c r="S26" s="17"/>
    </row>
    <row r="27" spans="1:19" x14ac:dyDescent="0.25">
      <c r="A27" s="8">
        <v>25</v>
      </c>
      <c r="B27" s="9" t="s">
        <v>36</v>
      </c>
      <c r="C27" s="10" t="s">
        <v>67</v>
      </c>
      <c r="D27" s="11">
        <v>900480022</v>
      </c>
      <c r="E27" s="12" t="s">
        <v>24</v>
      </c>
      <c r="F27" s="12" t="s">
        <v>22</v>
      </c>
      <c r="G27" s="13">
        <v>895146764</v>
      </c>
      <c r="H27" s="13"/>
      <c r="I27" s="13">
        <v>0</v>
      </c>
      <c r="J27" s="13"/>
      <c r="K27" s="13">
        <f t="shared" si="2"/>
        <v>895146764</v>
      </c>
      <c r="L27" s="14"/>
      <c r="M27" s="15">
        <v>44866</v>
      </c>
      <c r="N27" s="15">
        <v>45473</v>
      </c>
      <c r="O27" s="16"/>
      <c r="P27" s="16"/>
      <c r="Q27" s="16"/>
      <c r="R27" s="16"/>
      <c r="S27" s="17"/>
    </row>
    <row r="28" spans="1:19" x14ac:dyDescent="0.25">
      <c r="A28" s="8">
        <v>26</v>
      </c>
      <c r="B28" s="9" t="s">
        <v>36</v>
      </c>
      <c r="C28" s="10" t="s">
        <v>68</v>
      </c>
      <c r="D28" s="11">
        <v>900567047</v>
      </c>
      <c r="E28" s="12" t="s">
        <v>69</v>
      </c>
      <c r="F28" s="12" t="s">
        <v>22</v>
      </c>
      <c r="G28" s="13">
        <v>200000000</v>
      </c>
      <c r="H28" s="13"/>
      <c r="I28" s="13">
        <v>41640000</v>
      </c>
      <c r="J28" s="13"/>
      <c r="K28" s="13">
        <f t="shared" si="2"/>
        <v>241640000</v>
      </c>
      <c r="L28" s="14"/>
      <c r="M28" s="15">
        <v>45098</v>
      </c>
      <c r="N28" s="15"/>
      <c r="O28" s="16"/>
      <c r="P28" s="16"/>
      <c r="Q28" s="16"/>
      <c r="R28" s="16"/>
      <c r="S28" s="17"/>
    </row>
    <row r="29" spans="1:19" ht="30" x14ac:dyDescent="0.25">
      <c r="A29" s="30">
        <v>999999</v>
      </c>
      <c r="B29" s="31" t="s">
        <v>70</v>
      </c>
      <c r="C29" s="32"/>
      <c r="D29" s="32"/>
      <c r="E29" s="32"/>
      <c r="F29" s="32"/>
      <c r="G29" s="33">
        <f>SUM(G2:G28)</f>
        <v>22295068444</v>
      </c>
      <c r="H29" s="33">
        <f>SUM(H2:H28)</f>
        <v>17984724378</v>
      </c>
      <c r="I29" s="33">
        <f>SUM(I2:I28)</f>
        <v>5734116726</v>
      </c>
      <c r="J29" s="33">
        <f>SUM(J2:J7)</f>
        <v>547042047</v>
      </c>
      <c r="K29" s="33">
        <f>SUM(K2:K28)</f>
        <v>28576227217</v>
      </c>
      <c r="L29" s="34"/>
      <c r="M29" s="35"/>
      <c r="N29" s="35"/>
      <c r="O29" s="36"/>
      <c r="P29" s="36"/>
      <c r="Q29" s="36"/>
      <c r="R29" s="36"/>
      <c r="S29" s="37"/>
    </row>
    <row r="30" spans="1:19" ht="24" x14ac:dyDescent="0.25">
      <c r="A30" s="8">
        <v>0</v>
      </c>
      <c r="B30" s="9" t="s">
        <v>71</v>
      </c>
      <c r="C30" s="10" t="s">
        <v>72</v>
      </c>
      <c r="D30" s="11">
        <v>51764258</v>
      </c>
      <c r="E30" s="12" t="s">
        <v>69</v>
      </c>
      <c r="F30" s="12" t="s">
        <v>22</v>
      </c>
      <c r="G30" s="13">
        <v>1280434</v>
      </c>
      <c r="H30" s="13">
        <f t="shared" ref="H30:H63" si="3">+G30</f>
        <v>1280434</v>
      </c>
      <c r="I30" s="13"/>
      <c r="J30" s="13"/>
      <c r="K30" s="13">
        <f t="shared" ref="K30:K62" si="4">SUM(H30:J30)</f>
        <v>1280434</v>
      </c>
      <c r="L30" s="14"/>
      <c r="M30" s="15">
        <v>44620</v>
      </c>
      <c r="N30" s="15">
        <f t="shared" ref="N30:N63" si="5">+M30+30</f>
        <v>44650</v>
      </c>
      <c r="O30" s="16"/>
      <c r="P30" s="16"/>
      <c r="Q30" s="16"/>
      <c r="R30" s="16"/>
      <c r="S30" s="17"/>
    </row>
    <row r="31" spans="1:19" ht="36" x14ac:dyDescent="0.25">
      <c r="A31" s="8">
        <v>1</v>
      </c>
      <c r="B31" s="9" t="s">
        <v>73</v>
      </c>
      <c r="C31" s="10" t="s">
        <v>74</v>
      </c>
      <c r="D31" s="11">
        <v>830106135</v>
      </c>
      <c r="E31" s="12" t="s">
        <v>75</v>
      </c>
      <c r="F31" s="12" t="s">
        <v>22</v>
      </c>
      <c r="G31" s="13">
        <v>3118243</v>
      </c>
      <c r="H31" s="13">
        <f t="shared" si="3"/>
        <v>3118243</v>
      </c>
      <c r="I31" s="13"/>
      <c r="J31" s="13"/>
      <c r="K31" s="13">
        <f t="shared" si="4"/>
        <v>3118243</v>
      </c>
      <c r="L31" s="14"/>
      <c r="M31" s="15">
        <v>44999</v>
      </c>
      <c r="N31" s="15">
        <f t="shared" si="5"/>
        <v>45029</v>
      </c>
      <c r="O31" s="16"/>
      <c r="P31" s="16"/>
      <c r="Q31" s="16"/>
      <c r="R31" s="16"/>
      <c r="S31" s="17"/>
    </row>
    <row r="32" spans="1:19" ht="36" x14ac:dyDescent="0.25">
      <c r="A32" s="8">
        <v>2</v>
      </c>
      <c r="B32" s="9" t="s">
        <v>76</v>
      </c>
      <c r="C32" s="10" t="s">
        <v>77</v>
      </c>
      <c r="D32" s="11">
        <v>1013595864</v>
      </c>
      <c r="E32" s="12" t="s">
        <v>69</v>
      </c>
      <c r="F32" s="12" t="s">
        <v>22</v>
      </c>
      <c r="G32" s="13">
        <v>100000</v>
      </c>
      <c r="H32" s="13">
        <v>100000</v>
      </c>
      <c r="I32" s="13"/>
      <c r="J32" s="13"/>
      <c r="K32" s="13">
        <f t="shared" si="4"/>
        <v>100000</v>
      </c>
      <c r="L32" s="14"/>
      <c r="M32" s="15"/>
      <c r="N32" s="15"/>
      <c r="O32" s="16"/>
      <c r="P32" s="16"/>
      <c r="Q32" s="16"/>
      <c r="R32" s="16"/>
      <c r="S32" s="17"/>
    </row>
    <row r="33" spans="1:19" ht="36" x14ac:dyDescent="0.25">
      <c r="A33" s="8">
        <v>3</v>
      </c>
      <c r="B33" s="9" t="s">
        <v>78</v>
      </c>
      <c r="C33" s="10" t="s">
        <v>79</v>
      </c>
      <c r="D33" s="11">
        <v>830511599</v>
      </c>
      <c r="E33" s="29" t="s">
        <v>80</v>
      </c>
      <c r="F33" s="12" t="s">
        <v>22</v>
      </c>
      <c r="G33" s="13">
        <v>865148</v>
      </c>
      <c r="H33" s="13">
        <f t="shared" si="3"/>
        <v>865148</v>
      </c>
      <c r="I33" s="13"/>
      <c r="J33" s="13"/>
      <c r="K33" s="13">
        <f t="shared" si="4"/>
        <v>865148</v>
      </c>
      <c r="L33" s="14"/>
      <c r="M33" s="15">
        <v>44284</v>
      </c>
      <c r="N33" s="15">
        <f t="shared" si="5"/>
        <v>44314</v>
      </c>
      <c r="O33" s="16"/>
      <c r="P33" s="16"/>
      <c r="Q33" s="16"/>
      <c r="R33" s="16"/>
      <c r="S33" s="17"/>
    </row>
    <row r="34" spans="1:19" ht="36" x14ac:dyDescent="0.25">
      <c r="A34" s="8">
        <v>4</v>
      </c>
      <c r="B34" s="9" t="s">
        <v>81</v>
      </c>
      <c r="C34" s="10" t="s">
        <v>79</v>
      </c>
      <c r="D34" s="11">
        <v>830511599</v>
      </c>
      <c r="E34" s="29" t="s">
        <v>80</v>
      </c>
      <c r="F34" s="12" t="s">
        <v>22</v>
      </c>
      <c r="G34" s="13">
        <v>1370137</v>
      </c>
      <c r="H34" s="13">
        <f t="shared" si="3"/>
        <v>1370137</v>
      </c>
      <c r="I34" s="13"/>
      <c r="J34" s="13"/>
      <c r="K34" s="13">
        <f t="shared" si="4"/>
        <v>1370137</v>
      </c>
      <c r="L34" s="14"/>
      <c r="M34" s="15">
        <v>44375</v>
      </c>
      <c r="N34" s="15">
        <f t="shared" si="5"/>
        <v>44405</v>
      </c>
      <c r="O34" s="16"/>
      <c r="P34" s="16"/>
      <c r="Q34" s="16"/>
      <c r="R34" s="16"/>
      <c r="S34" s="17"/>
    </row>
    <row r="35" spans="1:19" ht="36" x14ac:dyDescent="0.25">
      <c r="A35" s="8">
        <v>5</v>
      </c>
      <c r="B35" s="9" t="s">
        <v>82</v>
      </c>
      <c r="C35" s="10" t="s">
        <v>83</v>
      </c>
      <c r="D35" s="11">
        <v>860002066</v>
      </c>
      <c r="E35" s="29" t="s">
        <v>84</v>
      </c>
      <c r="F35" s="12" t="s">
        <v>22</v>
      </c>
      <c r="G35" s="13">
        <v>2239955</v>
      </c>
      <c r="H35" s="13">
        <f t="shared" si="3"/>
        <v>2239955</v>
      </c>
      <c r="I35" s="13"/>
      <c r="J35" s="13"/>
      <c r="K35" s="13">
        <f t="shared" si="4"/>
        <v>2239955</v>
      </c>
      <c r="L35" s="14"/>
      <c r="M35" s="15">
        <v>44628</v>
      </c>
      <c r="N35" s="15">
        <f t="shared" si="5"/>
        <v>44658</v>
      </c>
      <c r="O35" s="16"/>
      <c r="P35" s="16"/>
      <c r="Q35" s="16"/>
      <c r="R35" s="16"/>
      <c r="S35" s="17"/>
    </row>
    <row r="36" spans="1:19" ht="36" x14ac:dyDescent="0.3">
      <c r="A36" s="8">
        <v>6</v>
      </c>
      <c r="B36" s="9" t="s">
        <v>85</v>
      </c>
      <c r="C36" s="10" t="s">
        <v>86</v>
      </c>
      <c r="D36" s="11">
        <v>860050956</v>
      </c>
      <c r="E36" s="38" t="s">
        <v>87</v>
      </c>
      <c r="F36" s="12" t="s">
        <v>22</v>
      </c>
      <c r="G36" s="13">
        <v>3484910</v>
      </c>
      <c r="H36" s="13">
        <f t="shared" si="3"/>
        <v>3484910</v>
      </c>
      <c r="I36" s="13"/>
      <c r="J36" s="13"/>
      <c r="K36" s="13">
        <f t="shared" si="4"/>
        <v>3484910</v>
      </c>
      <c r="L36" s="14"/>
      <c r="M36" s="15">
        <v>44162</v>
      </c>
      <c r="N36" s="15">
        <f t="shared" si="5"/>
        <v>44192</v>
      </c>
      <c r="O36" s="16"/>
      <c r="P36" s="16"/>
      <c r="Q36" s="16"/>
      <c r="R36" s="16"/>
      <c r="S36" s="17"/>
    </row>
    <row r="37" spans="1:19" ht="16.5" x14ac:dyDescent="0.3">
      <c r="A37" s="8">
        <v>7</v>
      </c>
      <c r="B37" s="9" t="s">
        <v>88</v>
      </c>
      <c r="C37" s="10" t="s">
        <v>89</v>
      </c>
      <c r="D37" s="11">
        <v>901084703</v>
      </c>
      <c r="E37" s="38"/>
      <c r="F37" s="12"/>
      <c r="G37" s="13">
        <v>37521323</v>
      </c>
      <c r="H37" s="13">
        <f t="shared" si="3"/>
        <v>37521323</v>
      </c>
      <c r="I37" s="13"/>
      <c r="J37" s="13"/>
      <c r="K37" s="13">
        <f t="shared" si="4"/>
        <v>37521323</v>
      </c>
      <c r="L37" s="14"/>
      <c r="M37" s="15"/>
      <c r="N37" s="15"/>
      <c r="O37" s="16"/>
      <c r="P37" s="16"/>
      <c r="Q37" s="16"/>
      <c r="R37" s="16"/>
      <c r="S37" s="17"/>
    </row>
    <row r="38" spans="1:19" ht="36" x14ac:dyDescent="0.25">
      <c r="A38" s="8">
        <v>8</v>
      </c>
      <c r="B38" s="9" t="s">
        <v>90</v>
      </c>
      <c r="C38" s="10" t="s">
        <v>91</v>
      </c>
      <c r="D38" s="11">
        <v>860510669</v>
      </c>
      <c r="E38" s="12" t="s">
        <v>92</v>
      </c>
      <c r="F38" s="12" t="s">
        <v>22</v>
      </c>
      <c r="G38" s="13">
        <v>1328857</v>
      </c>
      <c r="H38" s="13">
        <f t="shared" si="3"/>
        <v>1328857</v>
      </c>
      <c r="I38" s="13"/>
      <c r="J38" s="13"/>
      <c r="K38" s="13">
        <f t="shared" si="4"/>
        <v>1328857</v>
      </c>
      <c r="L38" s="14"/>
      <c r="M38" s="15">
        <v>44902</v>
      </c>
      <c r="N38" s="15">
        <f t="shared" si="5"/>
        <v>44932</v>
      </c>
      <c r="O38" s="16"/>
      <c r="P38" s="16"/>
      <c r="Q38" s="16"/>
      <c r="R38" s="16"/>
      <c r="S38" s="17"/>
    </row>
    <row r="39" spans="1:19" ht="36" x14ac:dyDescent="0.25">
      <c r="A39" s="8">
        <v>9</v>
      </c>
      <c r="B39" s="9" t="s">
        <v>93</v>
      </c>
      <c r="C39" s="10" t="s">
        <v>91</v>
      </c>
      <c r="D39" s="11">
        <v>860510669</v>
      </c>
      <c r="E39" s="12" t="s">
        <v>92</v>
      </c>
      <c r="F39" s="12" t="s">
        <v>22</v>
      </c>
      <c r="G39" s="13">
        <v>1339945</v>
      </c>
      <c r="H39" s="13">
        <f t="shared" si="3"/>
        <v>1339945</v>
      </c>
      <c r="I39" s="13"/>
      <c r="J39" s="13"/>
      <c r="K39" s="13">
        <f t="shared" si="4"/>
        <v>1339945</v>
      </c>
      <c r="L39" s="14"/>
      <c r="M39" s="15">
        <v>44943</v>
      </c>
      <c r="N39" s="15">
        <f t="shared" si="5"/>
        <v>44973</v>
      </c>
      <c r="O39" s="16"/>
      <c r="P39" s="16"/>
      <c r="Q39" s="16"/>
      <c r="R39" s="16"/>
      <c r="S39" s="17"/>
    </row>
    <row r="40" spans="1:19" ht="36" x14ac:dyDescent="0.25">
      <c r="A40" s="8">
        <v>10</v>
      </c>
      <c r="B40" s="9" t="s">
        <v>94</v>
      </c>
      <c r="C40" s="10" t="s">
        <v>91</v>
      </c>
      <c r="D40" s="11">
        <v>860510669</v>
      </c>
      <c r="E40" s="12" t="s">
        <v>92</v>
      </c>
      <c r="F40" s="12" t="s">
        <v>22</v>
      </c>
      <c r="G40" s="13">
        <v>1339945</v>
      </c>
      <c r="H40" s="13">
        <f t="shared" si="3"/>
        <v>1339945</v>
      </c>
      <c r="I40" s="13"/>
      <c r="J40" s="13"/>
      <c r="K40" s="13">
        <f t="shared" si="4"/>
        <v>1339945</v>
      </c>
      <c r="L40" s="14"/>
      <c r="M40" s="15">
        <v>44966</v>
      </c>
      <c r="N40" s="15">
        <f t="shared" si="5"/>
        <v>44996</v>
      </c>
      <c r="O40" s="16"/>
      <c r="P40" s="16"/>
      <c r="Q40" s="16"/>
      <c r="R40" s="16"/>
      <c r="S40" s="17"/>
    </row>
    <row r="41" spans="1:19" ht="36" x14ac:dyDescent="0.25">
      <c r="A41" s="8">
        <v>11</v>
      </c>
      <c r="B41" s="9" t="s">
        <v>95</v>
      </c>
      <c r="C41" s="10" t="s">
        <v>91</v>
      </c>
      <c r="D41" s="11">
        <v>860510669</v>
      </c>
      <c r="E41" s="12" t="s">
        <v>92</v>
      </c>
      <c r="F41" s="12" t="s">
        <v>22</v>
      </c>
      <c r="G41" s="13">
        <v>1339945</v>
      </c>
      <c r="H41" s="13">
        <f t="shared" si="3"/>
        <v>1339945</v>
      </c>
      <c r="I41" s="13"/>
      <c r="J41" s="13"/>
      <c r="K41" s="13">
        <f t="shared" si="4"/>
        <v>1339945</v>
      </c>
      <c r="L41" s="14"/>
      <c r="M41" s="15">
        <v>44995</v>
      </c>
      <c r="N41" s="15">
        <f t="shared" si="5"/>
        <v>45025</v>
      </c>
      <c r="O41" s="16"/>
      <c r="P41" s="16"/>
      <c r="Q41" s="16"/>
      <c r="R41" s="16"/>
      <c r="S41" s="17"/>
    </row>
    <row r="42" spans="1:19" ht="36" x14ac:dyDescent="0.25">
      <c r="A42" s="8">
        <v>12</v>
      </c>
      <c r="B42" s="9" t="s">
        <v>96</v>
      </c>
      <c r="C42" s="10" t="s">
        <v>91</v>
      </c>
      <c r="D42" s="11">
        <v>860510669</v>
      </c>
      <c r="E42" s="12" t="s">
        <v>92</v>
      </c>
      <c r="F42" s="12" t="s">
        <v>22</v>
      </c>
      <c r="G42" s="13">
        <v>1339945</v>
      </c>
      <c r="H42" s="13">
        <f t="shared" si="3"/>
        <v>1339945</v>
      </c>
      <c r="I42" s="13"/>
      <c r="J42" s="13"/>
      <c r="K42" s="13">
        <f t="shared" si="4"/>
        <v>1339945</v>
      </c>
      <c r="L42" s="14"/>
      <c r="M42" s="15">
        <v>45058</v>
      </c>
      <c r="N42" s="15">
        <f t="shared" si="5"/>
        <v>45088</v>
      </c>
      <c r="O42" s="16"/>
      <c r="P42" s="16"/>
      <c r="Q42" s="16"/>
      <c r="R42" s="16"/>
      <c r="S42" s="17"/>
    </row>
    <row r="43" spans="1:19" ht="36" x14ac:dyDescent="0.25">
      <c r="A43" s="8">
        <v>13</v>
      </c>
      <c r="B43" s="9" t="s">
        <v>97</v>
      </c>
      <c r="C43" s="10" t="s">
        <v>91</v>
      </c>
      <c r="D43" s="11">
        <v>860510669</v>
      </c>
      <c r="E43" s="12" t="s">
        <v>92</v>
      </c>
      <c r="F43" s="12" t="s">
        <v>22</v>
      </c>
      <c r="G43" s="13">
        <v>1339945</v>
      </c>
      <c r="H43" s="13">
        <f t="shared" si="3"/>
        <v>1339945</v>
      </c>
      <c r="I43" s="13"/>
      <c r="J43" s="13"/>
      <c r="K43" s="13">
        <f t="shared" si="4"/>
        <v>1339945</v>
      </c>
      <c r="L43" s="14"/>
      <c r="M43" s="15">
        <v>45124</v>
      </c>
      <c r="N43" s="15">
        <f t="shared" si="5"/>
        <v>45154</v>
      </c>
      <c r="O43" s="16"/>
      <c r="P43" s="16"/>
      <c r="Q43" s="16"/>
      <c r="R43" s="16"/>
      <c r="S43" s="17"/>
    </row>
    <row r="44" spans="1:19" ht="36" x14ac:dyDescent="0.25">
      <c r="A44" s="8">
        <v>14</v>
      </c>
      <c r="B44" s="9" t="s">
        <v>98</v>
      </c>
      <c r="C44" s="10" t="s">
        <v>91</v>
      </c>
      <c r="D44" s="11">
        <v>860510669</v>
      </c>
      <c r="E44" s="12" t="s">
        <v>92</v>
      </c>
      <c r="F44" s="12" t="s">
        <v>22</v>
      </c>
      <c r="G44" s="25">
        <v>1263252</v>
      </c>
      <c r="H44" s="13">
        <f t="shared" si="3"/>
        <v>1263252</v>
      </c>
      <c r="I44" s="25"/>
      <c r="J44" s="25"/>
      <c r="K44" s="13">
        <f t="shared" si="4"/>
        <v>1263252</v>
      </c>
      <c r="L44" s="26"/>
      <c r="M44" s="22">
        <v>45146</v>
      </c>
      <c r="N44" s="22">
        <v>45146</v>
      </c>
      <c r="O44" s="27"/>
      <c r="P44" s="27"/>
      <c r="Q44" s="27"/>
      <c r="R44" s="27"/>
      <c r="S44" s="28"/>
    </row>
    <row r="45" spans="1:19" ht="36" x14ac:dyDescent="0.25">
      <c r="A45" s="8">
        <v>15</v>
      </c>
      <c r="B45" s="9" t="s">
        <v>99</v>
      </c>
      <c r="C45" s="10" t="s">
        <v>91</v>
      </c>
      <c r="D45" s="11">
        <v>860510669</v>
      </c>
      <c r="E45" s="12" t="s">
        <v>92</v>
      </c>
      <c r="F45" s="12" t="s">
        <v>22</v>
      </c>
      <c r="G45" s="25">
        <v>1515812</v>
      </c>
      <c r="H45" s="13">
        <f t="shared" si="3"/>
        <v>1515812</v>
      </c>
      <c r="I45" s="25"/>
      <c r="J45" s="25"/>
      <c r="K45" s="13">
        <f t="shared" si="4"/>
        <v>1515812</v>
      </c>
      <c r="L45" s="26"/>
      <c r="M45" s="22">
        <v>45233</v>
      </c>
      <c r="N45" s="22">
        <f>+M45+30</f>
        <v>45263</v>
      </c>
      <c r="O45" s="27"/>
      <c r="P45" s="27"/>
      <c r="Q45" s="27"/>
      <c r="R45" s="27"/>
      <c r="S45" s="28"/>
    </row>
    <row r="46" spans="1:19" ht="36" x14ac:dyDescent="0.25">
      <c r="A46" s="8">
        <v>16</v>
      </c>
      <c r="B46" s="9" t="s">
        <v>100</v>
      </c>
      <c r="C46" s="10" t="s">
        <v>91</v>
      </c>
      <c r="D46" s="11">
        <v>860510669</v>
      </c>
      <c r="E46" s="12" t="s">
        <v>92</v>
      </c>
      <c r="F46" s="12" t="s">
        <v>22</v>
      </c>
      <c r="G46" s="25">
        <v>2152390</v>
      </c>
      <c r="H46" s="13">
        <f t="shared" si="3"/>
        <v>2152390</v>
      </c>
      <c r="I46" s="25"/>
      <c r="J46" s="25"/>
      <c r="K46" s="13">
        <f t="shared" si="4"/>
        <v>2152390</v>
      </c>
      <c r="L46" s="26"/>
      <c r="M46" s="22">
        <v>45233</v>
      </c>
      <c r="N46" s="22">
        <f>+M46+30</f>
        <v>45263</v>
      </c>
      <c r="O46" s="27"/>
      <c r="P46" s="27"/>
      <c r="Q46" s="27"/>
      <c r="R46" s="27"/>
      <c r="S46" s="28"/>
    </row>
    <row r="47" spans="1:19" ht="36" x14ac:dyDescent="0.25">
      <c r="A47" s="8">
        <v>17</v>
      </c>
      <c r="B47" s="9" t="s">
        <v>101</v>
      </c>
      <c r="C47" s="10" t="s">
        <v>91</v>
      </c>
      <c r="D47" s="11">
        <v>860510669</v>
      </c>
      <c r="E47" s="12" t="s">
        <v>92</v>
      </c>
      <c r="F47" s="12" t="s">
        <v>22</v>
      </c>
      <c r="G47" s="25">
        <v>1515812</v>
      </c>
      <c r="H47" s="13">
        <f t="shared" si="3"/>
        <v>1515812</v>
      </c>
      <c r="I47" s="25"/>
      <c r="J47" s="25"/>
      <c r="K47" s="13">
        <f t="shared" si="4"/>
        <v>1515812</v>
      </c>
      <c r="L47" s="26"/>
      <c r="M47" s="22">
        <v>45233</v>
      </c>
      <c r="N47" s="22">
        <f>+M47+30</f>
        <v>45263</v>
      </c>
      <c r="O47" s="27"/>
      <c r="P47" s="27"/>
      <c r="Q47" s="27"/>
      <c r="R47" s="27"/>
      <c r="S47" s="28"/>
    </row>
    <row r="48" spans="1:19" ht="24" x14ac:dyDescent="0.25">
      <c r="A48" s="8">
        <v>18</v>
      </c>
      <c r="B48" s="9" t="s">
        <v>102</v>
      </c>
      <c r="C48" s="10" t="s">
        <v>103</v>
      </c>
      <c r="D48" s="11">
        <v>860515462</v>
      </c>
      <c r="E48" s="29" t="s">
        <v>104</v>
      </c>
      <c r="F48" s="12" t="s">
        <v>22</v>
      </c>
      <c r="G48" s="25">
        <v>410129</v>
      </c>
      <c r="H48" s="13">
        <f t="shared" si="3"/>
        <v>410129</v>
      </c>
      <c r="I48" s="25"/>
      <c r="J48" s="25"/>
      <c r="K48" s="13">
        <f t="shared" si="4"/>
        <v>410129</v>
      </c>
      <c r="L48" s="26"/>
      <c r="M48" s="22">
        <v>44680</v>
      </c>
      <c r="N48" s="15">
        <f t="shared" si="5"/>
        <v>44710</v>
      </c>
      <c r="O48" s="27"/>
      <c r="P48" s="27"/>
      <c r="Q48" s="27"/>
      <c r="R48" s="27"/>
      <c r="S48" s="28"/>
    </row>
    <row r="49" spans="1:19" ht="24" x14ac:dyDescent="0.25">
      <c r="A49" s="8">
        <v>19</v>
      </c>
      <c r="B49" s="9" t="s">
        <v>105</v>
      </c>
      <c r="C49" s="10" t="s">
        <v>103</v>
      </c>
      <c r="D49" s="11">
        <v>860515462</v>
      </c>
      <c r="E49" s="29" t="s">
        <v>104</v>
      </c>
      <c r="F49" s="12" t="s">
        <v>22</v>
      </c>
      <c r="G49" s="25">
        <v>1619402</v>
      </c>
      <c r="H49" s="13">
        <f t="shared" si="3"/>
        <v>1619402</v>
      </c>
      <c r="I49" s="25"/>
      <c r="J49" s="25"/>
      <c r="K49" s="13">
        <f t="shared" si="4"/>
        <v>1619402</v>
      </c>
      <c r="L49" s="26"/>
      <c r="M49" s="22">
        <v>44719</v>
      </c>
      <c r="N49" s="15">
        <f t="shared" si="5"/>
        <v>44749</v>
      </c>
      <c r="O49" s="27"/>
      <c r="P49" s="27"/>
      <c r="Q49" s="27"/>
      <c r="R49" s="27"/>
      <c r="S49" s="28"/>
    </row>
    <row r="50" spans="1:19" ht="24" x14ac:dyDescent="0.25">
      <c r="A50" s="8">
        <v>20</v>
      </c>
      <c r="B50" s="9" t="s">
        <v>106</v>
      </c>
      <c r="C50" s="10" t="s">
        <v>103</v>
      </c>
      <c r="D50" s="11">
        <v>860515462</v>
      </c>
      <c r="E50" s="29" t="s">
        <v>104</v>
      </c>
      <c r="F50" s="12" t="s">
        <v>22</v>
      </c>
      <c r="G50" s="25">
        <v>666092</v>
      </c>
      <c r="H50" s="13">
        <f t="shared" si="3"/>
        <v>666092</v>
      </c>
      <c r="I50" s="25"/>
      <c r="J50" s="25"/>
      <c r="K50" s="13">
        <f t="shared" si="4"/>
        <v>666092</v>
      </c>
      <c r="L50" s="26"/>
      <c r="M50" s="22">
        <v>44735</v>
      </c>
      <c r="N50" s="15">
        <f t="shared" si="5"/>
        <v>44765</v>
      </c>
      <c r="O50" s="27"/>
      <c r="P50" s="27"/>
      <c r="Q50" s="27"/>
      <c r="R50" s="27"/>
      <c r="S50" s="28"/>
    </row>
    <row r="51" spans="1:19" ht="24" x14ac:dyDescent="0.25">
      <c r="A51" s="8">
        <v>21</v>
      </c>
      <c r="B51" s="9" t="s">
        <v>107</v>
      </c>
      <c r="C51" s="10" t="s">
        <v>103</v>
      </c>
      <c r="D51" s="11">
        <v>860515462</v>
      </c>
      <c r="E51" s="29" t="s">
        <v>104</v>
      </c>
      <c r="F51" s="12" t="s">
        <v>22</v>
      </c>
      <c r="G51" s="25">
        <v>993466</v>
      </c>
      <c r="H51" s="13">
        <f t="shared" si="3"/>
        <v>993466</v>
      </c>
      <c r="I51" s="25"/>
      <c r="J51" s="25"/>
      <c r="K51" s="13">
        <f t="shared" si="4"/>
        <v>993466</v>
      </c>
      <c r="L51" s="26"/>
      <c r="M51" s="22">
        <v>44755</v>
      </c>
      <c r="N51" s="15">
        <f t="shared" si="5"/>
        <v>44785</v>
      </c>
      <c r="O51" s="27"/>
      <c r="P51" s="27"/>
      <c r="Q51" s="27"/>
      <c r="R51" s="27"/>
      <c r="S51" s="28"/>
    </row>
    <row r="52" spans="1:19" ht="24" x14ac:dyDescent="0.25">
      <c r="A52" s="8">
        <v>22</v>
      </c>
      <c r="B52" s="9" t="s">
        <v>108</v>
      </c>
      <c r="C52" s="10" t="s">
        <v>103</v>
      </c>
      <c r="D52" s="11">
        <v>860515462</v>
      </c>
      <c r="E52" s="29" t="s">
        <v>104</v>
      </c>
      <c r="F52" s="12" t="s">
        <v>22</v>
      </c>
      <c r="G52" s="13">
        <v>880633</v>
      </c>
      <c r="H52" s="13">
        <f t="shared" si="3"/>
        <v>880633</v>
      </c>
      <c r="I52" s="13"/>
      <c r="J52" s="13"/>
      <c r="K52" s="13">
        <f t="shared" si="4"/>
        <v>880633</v>
      </c>
      <c r="L52" s="14"/>
      <c r="M52" s="15">
        <v>44784</v>
      </c>
      <c r="N52" s="15">
        <f t="shared" si="5"/>
        <v>44814</v>
      </c>
      <c r="O52" s="16"/>
      <c r="P52" s="16"/>
      <c r="Q52" s="16"/>
      <c r="R52" s="16"/>
      <c r="S52" s="17"/>
    </row>
    <row r="53" spans="1:19" ht="24" x14ac:dyDescent="0.3">
      <c r="A53" s="8">
        <v>23</v>
      </c>
      <c r="B53" s="9" t="s">
        <v>109</v>
      </c>
      <c r="C53" s="10" t="s">
        <v>110</v>
      </c>
      <c r="D53" s="11">
        <v>900047822</v>
      </c>
      <c r="E53" s="38" t="s">
        <v>111</v>
      </c>
      <c r="F53" s="12" t="s">
        <v>22</v>
      </c>
      <c r="G53" s="13">
        <v>1150129</v>
      </c>
      <c r="H53" s="13">
        <f t="shared" si="3"/>
        <v>1150129</v>
      </c>
      <c r="I53" s="13"/>
      <c r="J53" s="13"/>
      <c r="K53" s="13">
        <f t="shared" si="4"/>
        <v>1150129</v>
      </c>
      <c r="L53" s="14"/>
      <c r="M53" s="15">
        <v>44686</v>
      </c>
      <c r="N53" s="15">
        <f t="shared" si="5"/>
        <v>44716</v>
      </c>
      <c r="O53" s="16"/>
      <c r="P53" s="16"/>
      <c r="Q53" s="16"/>
      <c r="R53" s="16"/>
      <c r="S53" s="17"/>
    </row>
    <row r="54" spans="1:19" ht="24" x14ac:dyDescent="0.3">
      <c r="A54" s="8">
        <v>24</v>
      </c>
      <c r="B54" s="9" t="s">
        <v>112</v>
      </c>
      <c r="C54" s="10" t="s">
        <v>110</v>
      </c>
      <c r="D54" s="11">
        <v>900047822</v>
      </c>
      <c r="E54" s="38" t="s">
        <v>111</v>
      </c>
      <c r="F54" s="12" t="s">
        <v>22</v>
      </c>
      <c r="G54" s="13">
        <v>15865063</v>
      </c>
      <c r="H54" s="13">
        <f t="shared" si="3"/>
        <v>15865063</v>
      </c>
      <c r="I54" s="13"/>
      <c r="J54" s="13"/>
      <c r="K54" s="13">
        <f t="shared" si="4"/>
        <v>15865063</v>
      </c>
      <c r="L54" s="14"/>
      <c r="M54" s="15">
        <v>44770</v>
      </c>
      <c r="N54" s="15">
        <f t="shared" si="5"/>
        <v>44800</v>
      </c>
      <c r="O54" s="16"/>
      <c r="P54" s="16"/>
      <c r="Q54" s="16"/>
      <c r="R54" s="16"/>
      <c r="S54" s="17"/>
    </row>
    <row r="55" spans="1:19" ht="24" x14ac:dyDescent="0.3">
      <c r="A55" s="8">
        <v>25</v>
      </c>
      <c r="B55" s="9" t="s">
        <v>113</v>
      </c>
      <c r="C55" s="10" t="s">
        <v>110</v>
      </c>
      <c r="D55" s="11">
        <v>900047822</v>
      </c>
      <c r="E55" s="38" t="s">
        <v>111</v>
      </c>
      <c r="F55" s="12" t="s">
        <v>22</v>
      </c>
      <c r="G55" s="13">
        <v>278000000</v>
      </c>
      <c r="H55" s="13">
        <f t="shared" si="3"/>
        <v>278000000</v>
      </c>
      <c r="I55" s="13"/>
      <c r="J55" s="13"/>
      <c r="K55" s="13">
        <f t="shared" si="4"/>
        <v>278000000</v>
      </c>
      <c r="L55" s="14"/>
      <c r="M55" s="15">
        <v>44917</v>
      </c>
      <c r="N55" s="15">
        <f t="shared" si="5"/>
        <v>44947</v>
      </c>
      <c r="O55" s="16"/>
      <c r="P55" s="16"/>
      <c r="Q55" s="16"/>
      <c r="R55" s="16"/>
      <c r="S55" s="17"/>
    </row>
    <row r="56" spans="1:19" ht="24" x14ac:dyDescent="0.3">
      <c r="A56" s="8">
        <v>26</v>
      </c>
      <c r="B56" s="9" t="s">
        <v>114</v>
      </c>
      <c r="C56" s="10" t="s">
        <v>110</v>
      </c>
      <c r="D56" s="11">
        <v>900047822</v>
      </c>
      <c r="E56" s="38" t="s">
        <v>111</v>
      </c>
      <c r="F56" s="12" t="s">
        <v>22</v>
      </c>
      <c r="G56" s="13">
        <v>21509971</v>
      </c>
      <c r="H56" s="13">
        <f t="shared" si="3"/>
        <v>21509971</v>
      </c>
      <c r="I56" s="13"/>
      <c r="J56" s="13"/>
      <c r="K56" s="13">
        <f t="shared" si="4"/>
        <v>21509971</v>
      </c>
      <c r="L56" s="14"/>
      <c r="M56" s="15">
        <v>45011</v>
      </c>
      <c r="N56" s="15">
        <f t="shared" si="5"/>
        <v>45041</v>
      </c>
      <c r="O56" s="16"/>
      <c r="P56" s="16"/>
      <c r="Q56" s="16"/>
      <c r="R56" s="16"/>
      <c r="S56" s="17"/>
    </row>
    <row r="57" spans="1:19" ht="16.5" x14ac:dyDescent="0.3">
      <c r="A57" s="8">
        <v>27</v>
      </c>
      <c r="B57" s="9" t="s">
        <v>88</v>
      </c>
      <c r="C57" s="10" t="s">
        <v>115</v>
      </c>
      <c r="D57" s="11"/>
      <c r="E57" s="38"/>
      <c r="F57" s="12"/>
      <c r="G57" s="13">
        <v>3223800</v>
      </c>
      <c r="H57" s="13">
        <f t="shared" si="3"/>
        <v>3223800</v>
      </c>
      <c r="I57" s="13"/>
      <c r="J57" s="13"/>
      <c r="K57" s="13">
        <f t="shared" si="4"/>
        <v>3223800</v>
      </c>
      <c r="L57" s="14"/>
      <c r="M57" s="15"/>
      <c r="N57" s="15"/>
      <c r="O57" s="16"/>
      <c r="P57" s="16"/>
      <c r="Q57" s="16"/>
      <c r="R57" s="16"/>
      <c r="S57" s="17"/>
    </row>
    <row r="58" spans="1:19" ht="24" x14ac:dyDescent="0.25">
      <c r="A58" s="8">
        <v>28</v>
      </c>
      <c r="B58" s="9" t="s">
        <v>116</v>
      </c>
      <c r="C58" s="10" t="s">
        <v>117</v>
      </c>
      <c r="D58" s="11">
        <v>900694887</v>
      </c>
      <c r="E58" s="12" t="s">
        <v>118</v>
      </c>
      <c r="F58" s="12" t="s">
        <v>22</v>
      </c>
      <c r="G58" s="13">
        <v>514562</v>
      </c>
      <c r="H58" s="13">
        <f t="shared" si="3"/>
        <v>514562</v>
      </c>
      <c r="I58" s="13"/>
      <c r="J58" s="13"/>
      <c r="K58" s="13">
        <f t="shared" si="4"/>
        <v>514562</v>
      </c>
      <c r="L58" s="14"/>
      <c r="M58" s="15">
        <v>44805</v>
      </c>
      <c r="N58" s="15">
        <f t="shared" si="5"/>
        <v>44835</v>
      </c>
      <c r="O58" s="16"/>
      <c r="P58" s="16"/>
      <c r="Q58" s="16"/>
      <c r="R58" s="16"/>
      <c r="S58" s="17"/>
    </row>
    <row r="59" spans="1:19" ht="36" x14ac:dyDescent="0.25">
      <c r="A59" s="8">
        <v>29</v>
      </c>
      <c r="B59" s="9" t="s">
        <v>119</v>
      </c>
      <c r="C59" s="10" t="s">
        <v>120</v>
      </c>
      <c r="D59" s="11">
        <v>901017183</v>
      </c>
      <c r="E59" s="12" t="s">
        <v>121</v>
      </c>
      <c r="F59" s="12" t="s">
        <v>22</v>
      </c>
      <c r="G59" s="13">
        <v>375000</v>
      </c>
      <c r="H59" s="13">
        <f t="shared" si="3"/>
        <v>375000</v>
      </c>
      <c r="I59" s="13"/>
      <c r="J59" s="13"/>
      <c r="K59" s="13">
        <f t="shared" si="4"/>
        <v>375000</v>
      </c>
      <c r="L59" s="14"/>
      <c r="M59" s="15">
        <v>45001</v>
      </c>
      <c r="N59" s="15">
        <f t="shared" si="5"/>
        <v>45031</v>
      </c>
      <c r="O59" s="16"/>
      <c r="P59" s="16"/>
      <c r="Q59" s="16"/>
      <c r="R59" s="16"/>
      <c r="S59" s="17"/>
    </row>
    <row r="60" spans="1:19" ht="36" x14ac:dyDescent="0.25">
      <c r="A60" s="8">
        <v>30</v>
      </c>
      <c r="B60" s="9" t="s">
        <v>122</v>
      </c>
      <c r="C60" s="10" t="s">
        <v>123</v>
      </c>
      <c r="D60" s="11">
        <v>901034990</v>
      </c>
      <c r="E60" s="12" t="s">
        <v>124</v>
      </c>
      <c r="F60" s="12" t="s">
        <v>22</v>
      </c>
      <c r="G60" s="13">
        <v>102888</v>
      </c>
      <c r="H60" s="13">
        <f t="shared" si="3"/>
        <v>102888</v>
      </c>
      <c r="I60" s="13"/>
      <c r="J60" s="13"/>
      <c r="K60" s="13">
        <f t="shared" si="4"/>
        <v>102888</v>
      </c>
      <c r="L60" s="14"/>
      <c r="M60" s="15">
        <v>45200</v>
      </c>
      <c r="N60" s="15">
        <f t="shared" si="5"/>
        <v>45230</v>
      </c>
      <c r="O60" s="16"/>
      <c r="P60" s="16"/>
      <c r="Q60" s="16"/>
      <c r="R60" s="16"/>
      <c r="S60" s="17"/>
    </row>
    <row r="61" spans="1:19" ht="36" x14ac:dyDescent="0.25">
      <c r="A61" s="8">
        <v>31</v>
      </c>
      <c r="B61" s="9" t="s">
        <v>125</v>
      </c>
      <c r="C61" s="10" t="s">
        <v>123</v>
      </c>
      <c r="D61" s="11">
        <v>901034990</v>
      </c>
      <c r="E61" s="12" t="s">
        <v>124</v>
      </c>
      <c r="F61" s="12" t="s">
        <v>22</v>
      </c>
      <c r="G61" s="13">
        <v>102887</v>
      </c>
      <c r="H61" s="13">
        <f t="shared" si="3"/>
        <v>102887</v>
      </c>
      <c r="I61" s="13"/>
      <c r="J61" s="13"/>
      <c r="K61" s="13">
        <f t="shared" si="4"/>
        <v>102887</v>
      </c>
      <c r="L61" s="14"/>
      <c r="M61" s="15">
        <v>45231</v>
      </c>
      <c r="N61" s="15">
        <f t="shared" si="5"/>
        <v>45261</v>
      </c>
      <c r="O61" s="16"/>
      <c r="P61" s="16"/>
      <c r="Q61" s="16"/>
      <c r="R61" s="16"/>
      <c r="S61" s="17"/>
    </row>
    <row r="62" spans="1:19" ht="36" x14ac:dyDescent="0.25">
      <c r="A62" s="8">
        <v>32</v>
      </c>
      <c r="B62" s="9" t="s">
        <v>125</v>
      </c>
      <c r="C62" s="10" t="s">
        <v>123</v>
      </c>
      <c r="D62" s="11">
        <v>901034990</v>
      </c>
      <c r="E62" s="12" t="s">
        <v>124</v>
      </c>
      <c r="F62" s="12" t="s">
        <v>22</v>
      </c>
      <c r="G62" s="13">
        <v>8590</v>
      </c>
      <c r="H62" s="13">
        <f t="shared" si="3"/>
        <v>8590</v>
      </c>
      <c r="I62" s="13"/>
      <c r="J62" s="13"/>
      <c r="K62" s="13">
        <f t="shared" si="4"/>
        <v>8590</v>
      </c>
      <c r="L62" s="14"/>
      <c r="M62" s="15">
        <v>45261</v>
      </c>
      <c r="N62" s="15">
        <f t="shared" si="5"/>
        <v>45291</v>
      </c>
      <c r="O62" s="16"/>
      <c r="P62" s="16"/>
      <c r="Q62" s="16"/>
      <c r="R62" s="16"/>
      <c r="S62" s="17"/>
    </row>
    <row r="63" spans="1:19" ht="24" x14ac:dyDescent="0.25">
      <c r="A63" s="8">
        <v>33</v>
      </c>
      <c r="B63" s="9" t="s">
        <v>126</v>
      </c>
      <c r="C63" s="10" t="s">
        <v>127</v>
      </c>
      <c r="D63" s="11">
        <v>901084247</v>
      </c>
      <c r="E63" s="29" t="s">
        <v>128</v>
      </c>
      <c r="F63" s="12" t="s">
        <v>22</v>
      </c>
      <c r="G63" s="13">
        <v>3748592</v>
      </c>
      <c r="H63" s="13">
        <f t="shared" si="3"/>
        <v>3748592</v>
      </c>
      <c r="I63" s="13"/>
      <c r="J63" s="13"/>
      <c r="K63" s="39">
        <v>3748592</v>
      </c>
      <c r="L63" s="14"/>
      <c r="M63" s="15">
        <v>45247</v>
      </c>
      <c r="N63" s="15">
        <f t="shared" si="5"/>
        <v>45277</v>
      </c>
      <c r="O63" s="16"/>
      <c r="P63" s="16"/>
      <c r="Q63" s="16"/>
      <c r="R63" s="16"/>
      <c r="S63" s="17"/>
    </row>
    <row r="64" spans="1:19" ht="24" x14ac:dyDescent="0.25">
      <c r="A64" s="8">
        <v>34</v>
      </c>
      <c r="B64" s="9" t="s">
        <v>129</v>
      </c>
      <c r="C64" s="10" t="s">
        <v>130</v>
      </c>
      <c r="D64" s="11">
        <v>800175087</v>
      </c>
      <c r="E64" s="29" t="s">
        <v>131</v>
      </c>
      <c r="F64" s="12" t="s">
        <v>22</v>
      </c>
      <c r="G64" s="13">
        <v>357000</v>
      </c>
      <c r="H64" s="13">
        <f>+G64</f>
        <v>357000</v>
      </c>
      <c r="I64" s="13"/>
      <c r="J64" s="13"/>
      <c r="K64" s="13">
        <f>SUM(H64:J64)</f>
        <v>357000</v>
      </c>
      <c r="L64" s="14"/>
      <c r="M64" s="15">
        <v>45233</v>
      </c>
      <c r="N64" s="15">
        <f>+M64+30</f>
        <v>45263</v>
      </c>
      <c r="O64" s="16"/>
      <c r="P64" s="16"/>
      <c r="Q64" s="16"/>
      <c r="R64" s="16"/>
      <c r="S64" s="17"/>
    </row>
    <row r="65" spans="1:19" x14ac:dyDescent="0.25">
      <c r="A65" s="8">
        <v>35</v>
      </c>
      <c r="B65" s="9"/>
      <c r="C65" s="10" t="s">
        <v>132</v>
      </c>
      <c r="D65" s="11">
        <v>900132197</v>
      </c>
      <c r="E65" s="12" t="s">
        <v>133</v>
      </c>
      <c r="F65" s="12" t="s">
        <v>22</v>
      </c>
      <c r="G65" s="13">
        <v>5692472</v>
      </c>
      <c r="H65" s="13">
        <f>+G65</f>
        <v>5692472</v>
      </c>
      <c r="I65" s="13"/>
      <c r="J65" s="13"/>
      <c r="K65" s="39">
        <v>5692472</v>
      </c>
      <c r="L65" s="14"/>
      <c r="M65" s="15">
        <v>45184</v>
      </c>
      <c r="N65" s="15">
        <f>+M65+30</f>
        <v>45214</v>
      </c>
      <c r="O65" s="16"/>
      <c r="P65" s="16"/>
      <c r="Q65" s="16"/>
      <c r="R65" s="16"/>
      <c r="S65" s="17"/>
    </row>
    <row r="66" spans="1:19" ht="24" x14ac:dyDescent="0.25">
      <c r="A66" s="8">
        <v>36</v>
      </c>
      <c r="B66" s="9" t="s">
        <v>134</v>
      </c>
      <c r="C66" s="10" t="s">
        <v>135</v>
      </c>
      <c r="D66" s="11">
        <v>900576646</v>
      </c>
      <c r="E66" s="12"/>
      <c r="F66" s="12" t="s">
        <v>22</v>
      </c>
      <c r="G66" s="13">
        <v>5950000</v>
      </c>
      <c r="H66" s="13">
        <f>+G66</f>
        <v>5950000</v>
      </c>
      <c r="I66" s="13"/>
      <c r="J66" s="13"/>
      <c r="K66" s="39">
        <f>+H66</f>
        <v>5950000</v>
      </c>
      <c r="L66" s="14"/>
      <c r="M66" s="15"/>
      <c r="N66" s="15"/>
      <c r="O66" s="16"/>
      <c r="P66" s="16"/>
      <c r="Q66" s="16"/>
      <c r="R66" s="16"/>
      <c r="S66" s="17"/>
    </row>
    <row r="67" spans="1:19" x14ac:dyDescent="0.25">
      <c r="A67" s="8">
        <v>37</v>
      </c>
      <c r="B67" s="9" t="s">
        <v>136</v>
      </c>
      <c r="C67" s="10" t="s">
        <v>137</v>
      </c>
      <c r="D67" s="11"/>
      <c r="E67" s="12"/>
      <c r="F67" s="12"/>
      <c r="G67" s="13">
        <v>2400000</v>
      </c>
      <c r="H67" s="13">
        <f>+G67</f>
        <v>2400000</v>
      </c>
      <c r="I67" s="13"/>
      <c r="J67" s="13"/>
      <c r="K67" s="39">
        <f>+H67</f>
        <v>2400000</v>
      </c>
      <c r="L67" s="14"/>
      <c r="M67" s="15"/>
      <c r="N67" s="15"/>
      <c r="O67" s="16"/>
      <c r="P67" s="16"/>
      <c r="Q67" s="16"/>
      <c r="R67" s="16"/>
      <c r="S67" s="17"/>
    </row>
    <row r="68" spans="1:19" ht="15" x14ac:dyDescent="0.25">
      <c r="A68" s="8">
        <v>38</v>
      </c>
      <c r="B68" s="9"/>
      <c r="C68" s="10" t="s">
        <v>138</v>
      </c>
      <c r="D68" s="11">
        <v>38962668</v>
      </c>
      <c r="E68" s="40"/>
      <c r="F68" s="12" t="s">
        <v>139</v>
      </c>
      <c r="G68" s="39">
        <v>7910002</v>
      </c>
      <c r="H68" s="39">
        <f>+G68</f>
        <v>7910002</v>
      </c>
      <c r="I68" s="39"/>
      <c r="J68" s="39"/>
      <c r="K68" s="39">
        <f>SUM(H68:J68)</f>
        <v>7910002</v>
      </c>
      <c r="L68" s="26"/>
      <c r="M68" s="22"/>
      <c r="N68" s="22"/>
      <c r="O68" s="41"/>
      <c r="P68" s="41"/>
      <c r="Q68" s="41"/>
      <c r="R68" s="41"/>
      <c r="S68" s="42"/>
    </row>
    <row r="69" spans="1:19" s="43" customFormat="1" ht="30" x14ac:dyDescent="0.25">
      <c r="A69" s="30">
        <v>999999</v>
      </c>
      <c r="B69" s="31" t="s">
        <v>140</v>
      </c>
      <c r="C69" s="32"/>
      <c r="D69" s="32"/>
      <c r="E69" s="32"/>
      <c r="F69" s="32"/>
      <c r="G69" s="33">
        <f>SUM(G30:G68)</f>
        <v>415936676</v>
      </c>
      <c r="H69" s="33">
        <f t="shared" ref="H69:K69" si="6">SUM(H30:H68)</f>
        <v>415936676</v>
      </c>
      <c r="I69" s="33">
        <f t="shared" si="6"/>
        <v>0</v>
      </c>
      <c r="J69" s="33">
        <f t="shared" si="6"/>
        <v>0</v>
      </c>
      <c r="K69" s="33">
        <f t="shared" si="6"/>
        <v>415936676</v>
      </c>
      <c r="L69" s="34"/>
      <c r="M69" s="35"/>
      <c r="N69" s="35"/>
      <c r="O69" s="36"/>
      <c r="P69" s="36"/>
      <c r="Q69" s="36"/>
      <c r="R69" s="36"/>
      <c r="S69" s="37"/>
    </row>
    <row r="70" spans="1:19" ht="36" x14ac:dyDescent="0.25">
      <c r="A70" s="8">
        <v>0</v>
      </c>
      <c r="B70" s="9" t="s">
        <v>141</v>
      </c>
      <c r="C70" s="10" t="s">
        <v>142</v>
      </c>
      <c r="D70" s="11">
        <v>7541721</v>
      </c>
      <c r="E70" s="40" t="s">
        <v>143</v>
      </c>
      <c r="F70" s="12" t="s">
        <v>22</v>
      </c>
      <c r="G70" s="39">
        <v>2591962</v>
      </c>
      <c r="H70" s="39">
        <f>+G70</f>
        <v>2591962</v>
      </c>
      <c r="I70" s="39"/>
      <c r="J70" s="39"/>
      <c r="K70" s="39">
        <f>SUM(H70:J70)</f>
        <v>2591962</v>
      </c>
      <c r="L70" s="26"/>
      <c r="M70" s="22" t="s">
        <v>144</v>
      </c>
      <c r="N70" s="22" t="e">
        <f>+M70+30</f>
        <v>#VALUE!</v>
      </c>
      <c r="O70" s="41"/>
      <c r="P70" s="41"/>
      <c r="Q70" s="41"/>
      <c r="R70" s="41"/>
      <c r="S70" s="42"/>
    </row>
    <row r="71" spans="1:19" ht="24" x14ac:dyDescent="0.25">
      <c r="A71" s="8">
        <v>1</v>
      </c>
      <c r="B71" s="9" t="s">
        <v>145</v>
      </c>
      <c r="C71" s="10" t="s">
        <v>146</v>
      </c>
      <c r="D71" s="11">
        <v>830066664</v>
      </c>
      <c r="E71" s="40" t="s">
        <v>147</v>
      </c>
      <c r="F71" s="12" t="s">
        <v>22</v>
      </c>
      <c r="G71" s="39">
        <v>20016900</v>
      </c>
      <c r="H71" s="39">
        <f t="shared" ref="H71:H74" si="7">+G71</f>
        <v>20016900</v>
      </c>
      <c r="I71" s="39"/>
      <c r="J71" s="39"/>
      <c r="K71" s="39">
        <f t="shared" ref="K71:K74" si="8">SUM(H71:J71)</f>
        <v>20016900</v>
      </c>
      <c r="L71" s="26"/>
      <c r="M71" s="22">
        <v>44974</v>
      </c>
      <c r="N71" s="22">
        <f t="shared" ref="N71:N73" si="9">+M71+30</f>
        <v>45004</v>
      </c>
      <c r="O71" s="41"/>
      <c r="P71" s="41"/>
      <c r="Q71" s="41"/>
      <c r="R71" s="41"/>
      <c r="S71" s="42"/>
    </row>
    <row r="72" spans="1:19" ht="24" x14ac:dyDescent="0.25">
      <c r="A72" s="8">
        <v>2</v>
      </c>
      <c r="B72" s="9" t="s">
        <v>148</v>
      </c>
      <c r="C72" s="10" t="s">
        <v>149</v>
      </c>
      <c r="D72" s="11">
        <v>900859125</v>
      </c>
      <c r="E72" s="29" t="s">
        <v>150</v>
      </c>
      <c r="F72" s="12" t="s">
        <v>22</v>
      </c>
      <c r="G72" s="39">
        <v>3450962</v>
      </c>
      <c r="H72" s="39">
        <f t="shared" si="7"/>
        <v>3450962</v>
      </c>
      <c r="I72" s="39"/>
      <c r="J72" s="39"/>
      <c r="K72" s="39">
        <f t="shared" si="8"/>
        <v>3450962</v>
      </c>
      <c r="L72" s="26"/>
      <c r="M72" s="22">
        <v>44622</v>
      </c>
      <c r="N72" s="22">
        <f t="shared" si="9"/>
        <v>44652</v>
      </c>
      <c r="O72" s="41"/>
      <c r="P72" s="41"/>
      <c r="Q72" s="41"/>
      <c r="R72" s="41"/>
      <c r="S72" s="42"/>
    </row>
    <row r="73" spans="1:19" ht="36" x14ac:dyDescent="0.25">
      <c r="A73" s="8">
        <v>3</v>
      </c>
      <c r="B73" s="9" t="s">
        <v>151</v>
      </c>
      <c r="C73" s="10" t="s">
        <v>152</v>
      </c>
      <c r="D73" s="11">
        <v>901080332</v>
      </c>
      <c r="E73" s="29" t="s">
        <v>153</v>
      </c>
      <c r="F73" s="12" t="s">
        <v>22</v>
      </c>
      <c r="G73" s="39">
        <v>1744650</v>
      </c>
      <c r="H73" s="39">
        <f t="shared" si="7"/>
        <v>1744650</v>
      </c>
      <c r="I73" s="39"/>
      <c r="J73" s="39"/>
      <c r="K73" s="39">
        <f t="shared" si="8"/>
        <v>1744650</v>
      </c>
      <c r="L73" s="26"/>
      <c r="M73" s="22">
        <v>44911</v>
      </c>
      <c r="N73" s="22">
        <f t="shared" si="9"/>
        <v>44941</v>
      </c>
      <c r="O73" s="41"/>
      <c r="P73" s="41"/>
      <c r="Q73" s="41"/>
      <c r="R73" s="41"/>
      <c r="S73" s="42"/>
    </row>
    <row r="74" spans="1:19" ht="15" x14ac:dyDescent="0.25">
      <c r="A74" s="8">
        <v>4</v>
      </c>
      <c r="B74" s="9" t="s">
        <v>88</v>
      </c>
      <c r="C74" s="10" t="s">
        <v>154</v>
      </c>
      <c r="D74" s="11"/>
      <c r="E74" s="29"/>
      <c r="F74" s="12"/>
      <c r="G74" s="39">
        <v>94804802</v>
      </c>
      <c r="H74" s="39">
        <f t="shared" si="7"/>
        <v>94804802</v>
      </c>
      <c r="I74" s="39"/>
      <c r="J74" s="39"/>
      <c r="K74" s="39">
        <f t="shared" si="8"/>
        <v>94804802</v>
      </c>
      <c r="L74" s="26"/>
      <c r="M74" s="22"/>
      <c r="N74" s="22"/>
      <c r="O74" s="41"/>
      <c r="P74" s="41"/>
      <c r="Q74" s="41"/>
      <c r="R74" s="41"/>
      <c r="S74" s="42"/>
    </row>
    <row r="75" spans="1:19" ht="30" x14ac:dyDescent="0.25">
      <c r="A75" s="30">
        <v>999999</v>
      </c>
      <c r="B75" s="31" t="s">
        <v>155</v>
      </c>
      <c r="C75" s="32"/>
      <c r="D75" s="32"/>
      <c r="E75" s="32"/>
      <c r="F75" s="32"/>
      <c r="G75" s="33">
        <f>SUM(G70:G74)</f>
        <v>122609276</v>
      </c>
      <c r="H75" s="33">
        <f>SUM(H70:H74)</f>
        <v>122609276</v>
      </c>
      <c r="I75" s="33">
        <f>SUM(I70:I74)</f>
        <v>0</v>
      </c>
      <c r="J75" s="33">
        <f>SUM(J70:J74)</f>
        <v>0</v>
      </c>
      <c r="K75" s="33">
        <f>SUM(K70:K74)</f>
        <v>122609276</v>
      </c>
      <c r="L75" s="34"/>
      <c r="M75" s="35"/>
      <c r="N75" s="35"/>
      <c r="O75" s="36"/>
      <c r="P75" s="36"/>
      <c r="Q75" s="36"/>
      <c r="R75" s="36"/>
      <c r="S75" s="37"/>
    </row>
    <row r="76" spans="1:19" ht="36" x14ac:dyDescent="0.25">
      <c r="A76" s="8">
        <v>0</v>
      </c>
      <c r="B76" s="9" t="s">
        <v>156</v>
      </c>
      <c r="C76" s="10" t="s">
        <v>157</v>
      </c>
      <c r="D76" s="11">
        <v>19265977</v>
      </c>
      <c r="E76" s="29" t="s">
        <v>158</v>
      </c>
      <c r="F76" s="12" t="s">
        <v>22</v>
      </c>
      <c r="G76" s="13">
        <v>3767092</v>
      </c>
      <c r="H76" s="13">
        <f t="shared" ref="H76:H103" si="10">+G76</f>
        <v>3767092</v>
      </c>
      <c r="I76" s="13"/>
      <c r="J76" s="13"/>
      <c r="K76" s="39">
        <f t="shared" ref="K76:K102" si="11">SUM(H76:J76)</f>
        <v>3767092</v>
      </c>
      <c r="L76" s="14"/>
      <c r="M76" s="15">
        <v>44771</v>
      </c>
      <c r="N76" s="15">
        <f t="shared" ref="N76:N96" si="12">+M76+30</f>
        <v>44801</v>
      </c>
      <c r="O76" s="16"/>
      <c r="P76" s="16"/>
      <c r="Q76" s="16"/>
      <c r="R76" s="16"/>
      <c r="S76" s="17"/>
    </row>
    <row r="77" spans="1:19" ht="36" x14ac:dyDescent="0.25">
      <c r="A77" s="8">
        <v>1</v>
      </c>
      <c r="B77" s="9" t="s">
        <v>159</v>
      </c>
      <c r="C77" s="10" t="s">
        <v>157</v>
      </c>
      <c r="D77" s="11">
        <v>19265977</v>
      </c>
      <c r="E77" s="29" t="s">
        <v>158</v>
      </c>
      <c r="F77" s="12" t="s">
        <v>22</v>
      </c>
      <c r="G77" s="13">
        <v>3767092</v>
      </c>
      <c r="H77" s="13">
        <f t="shared" si="10"/>
        <v>3767092</v>
      </c>
      <c r="I77" s="13"/>
      <c r="J77" s="13"/>
      <c r="K77" s="39">
        <f t="shared" si="11"/>
        <v>3767092</v>
      </c>
      <c r="L77" s="14"/>
      <c r="M77" s="15">
        <v>44804</v>
      </c>
      <c r="N77" s="15">
        <f t="shared" si="12"/>
        <v>44834</v>
      </c>
      <c r="O77" s="16"/>
      <c r="P77" s="16"/>
      <c r="Q77" s="16"/>
      <c r="R77" s="16"/>
      <c r="S77" s="17"/>
    </row>
    <row r="78" spans="1:19" ht="36" x14ac:dyDescent="0.25">
      <c r="A78" s="8">
        <v>2</v>
      </c>
      <c r="B78" s="9" t="s">
        <v>160</v>
      </c>
      <c r="C78" s="10" t="s">
        <v>157</v>
      </c>
      <c r="D78" s="11">
        <v>19265977</v>
      </c>
      <c r="E78" s="29" t="s">
        <v>158</v>
      </c>
      <c r="F78" s="12" t="s">
        <v>22</v>
      </c>
      <c r="G78" s="13">
        <v>3767092</v>
      </c>
      <c r="H78" s="13">
        <f t="shared" si="10"/>
        <v>3767092</v>
      </c>
      <c r="I78" s="13"/>
      <c r="J78" s="13"/>
      <c r="K78" s="39">
        <f t="shared" si="11"/>
        <v>3767092</v>
      </c>
      <c r="L78" s="14"/>
      <c r="M78" s="15">
        <v>44834</v>
      </c>
      <c r="N78" s="15">
        <f t="shared" si="12"/>
        <v>44864</v>
      </c>
      <c r="O78" s="16"/>
      <c r="P78" s="16"/>
      <c r="Q78" s="16"/>
      <c r="R78" s="16"/>
      <c r="S78" s="17"/>
    </row>
    <row r="79" spans="1:19" ht="36" x14ac:dyDescent="0.25">
      <c r="A79" s="8">
        <v>3</v>
      </c>
      <c r="B79" s="9" t="s">
        <v>161</v>
      </c>
      <c r="C79" s="10" t="s">
        <v>157</v>
      </c>
      <c r="D79" s="11">
        <v>19265977</v>
      </c>
      <c r="E79" s="29" t="s">
        <v>158</v>
      </c>
      <c r="F79" s="12" t="s">
        <v>22</v>
      </c>
      <c r="G79" s="13">
        <v>3767092</v>
      </c>
      <c r="H79" s="13">
        <f t="shared" si="10"/>
        <v>3767092</v>
      </c>
      <c r="I79" s="13"/>
      <c r="J79" s="13"/>
      <c r="K79" s="39">
        <f t="shared" si="11"/>
        <v>3767092</v>
      </c>
      <c r="L79" s="14"/>
      <c r="M79" s="15">
        <v>44864</v>
      </c>
      <c r="N79" s="15">
        <f t="shared" si="12"/>
        <v>44894</v>
      </c>
      <c r="O79" s="16"/>
      <c r="P79" s="16"/>
      <c r="Q79" s="16"/>
      <c r="R79" s="16"/>
      <c r="S79" s="17"/>
    </row>
    <row r="80" spans="1:19" ht="36" x14ac:dyDescent="0.25">
      <c r="A80" s="8">
        <v>4</v>
      </c>
      <c r="B80" s="9" t="s">
        <v>162</v>
      </c>
      <c r="C80" s="10" t="s">
        <v>157</v>
      </c>
      <c r="D80" s="11">
        <v>19265977</v>
      </c>
      <c r="E80" s="29" t="s">
        <v>158</v>
      </c>
      <c r="F80" s="12" t="s">
        <v>22</v>
      </c>
      <c r="G80" s="13">
        <v>3767092</v>
      </c>
      <c r="H80" s="13">
        <f t="shared" si="10"/>
        <v>3767092</v>
      </c>
      <c r="I80" s="13"/>
      <c r="J80" s="13"/>
      <c r="K80" s="39">
        <f t="shared" si="11"/>
        <v>3767092</v>
      </c>
      <c r="L80" s="14"/>
      <c r="M80" s="15">
        <v>44914</v>
      </c>
      <c r="N80" s="15">
        <f t="shared" si="12"/>
        <v>44944</v>
      </c>
      <c r="O80" s="16"/>
      <c r="P80" s="16"/>
      <c r="Q80" s="16"/>
      <c r="R80" s="16"/>
      <c r="S80" s="17"/>
    </row>
    <row r="81" spans="1:19" ht="36" x14ac:dyDescent="0.25">
      <c r="A81" s="8">
        <v>5</v>
      </c>
      <c r="B81" s="9" t="s">
        <v>163</v>
      </c>
      <c r="C81" s="10" t="s">
        <v>157</v>
      </c>
      <c r="D81" s="11">
        <v>19265977</v>
      </c>
      <c r="E81" s="29" t="s">
        <v>158</v>
      </c>
      <c r="F81" s="12" t="s">
        <v>22</v>
      </c>
      <c r="G81" s="13">
        <v>3767092</v>
      </c>
      <c r="H81" s="13">
        <f t="shared" si="10"/>
        <v>3767092</v>
      </c>
      <c r="I81" s="13"/>
      <c r="J81" s="13"/>
      <c r="K81" s="39">
        <f t="shared" si="11"/>
        <v>3767092</v>
      </c>
      <c r="L81" s="14"/>
      <c r="M81" s="15">
        <v>44926</v>
      </c>
      <c r="N81" s="15">
        <f t="shared" si="12"/>
        <v>44956</v>
      </c>
      <c r="O81" s="16"/>
      <c r="P81" s="16"/>
      <c r="Q81" s="16"/>
      <c r="R81" s="16"/>
      <c r="S81" s="17"/>
    </row>
    <row r="82" spans="1:19" ht="36" x14ac:dyDescent="0.25">
      <c r="A82" s="8">
        <v>6</v>
      </c>
      <c r="B82" s="9" t="s">
        <v>164</v>
      </c>
      <c r="C82" s="10" t="s">
        <v>157</v>
      </c>
      <c r="D82" s="11">
        <v>19265977</v>
      </c>
      <c r="E82" s="29" t="s">
        <v>158</v>
      </c>
      <c r="F82" s="12" t="s">
        <v>22</v>
      </c>
      <c r="G82" s="13">
        <v>7534184</v>
      </c>
      <c r="H82" s="13">
        <f t="shared" si="10"/>
        <v>7534184</v>
      </c>
      <c r="I82" s="13"/>
      <c r="J82" s="13"/>
      <c r="K82" s="39">
        <f t="shared" si="11"/>
        <v>7534184</v>
      </c>
      <c r="L82" s="14"/>
      <c r="M82" s="15">
        <v>44985</v>
      </c>
      <c r="N82" s="15">
        <f t="shared" si="12"/>
        <v>45015</v>
      </c>
      <c r="O82" s="16"/>
      <c r="P82" s="16"/>
      <c r="Q82" s="16"/>
      <c r="R82" s="16"/>
      <c r="S82" s="17"/>
    </row>
    <row r="83" spans="1:19" ht="36" x14ac:dyDescent="0.25">
      <c r="A83" s="8">
        <v>7</v>
      </c>
      <c r="B83" s="9" t="s">
        <v>165</v>
      </c>
      <c r="C83" s="10" t="s">
        <v>157</v>
      </c>
      <c r="D83" s="11">
        <v>19265977</v>
      </c>
      <c r="E83" s="29" t="s">
        <v>158</v>
      </c>
      <c r="F83" s="12" t="s">
        <v>22</v>
      </c>
      <c r="G83" s="13">
        <v>3767072</v>
      </c>
      <c r="H83" s="13">
        <f t="shared" si="10"/>
        <v>3767072</v>
      </c>
      <c r="I83" s="13"/>
      <c r="J83" s="13"/>
      <c r="K83" s="39">
        <f t="shared" si="11"/>
        <v>3767072</v>
      </c>
      <c r="L83" s="14"/>
      <c r="M83" s="15">
        <v>45016</v>
      </c>
      <c r="N83" s="15">
        <f t="shared" si="12"/>
        <v>45046</v>
      </c>
      <c r="O83" s="16"/>
      <c r="P83" s="16"/>
      <c r="Q83" s="16"/>
      <c r="R83" s="16"/>
      <c r="S83" s="17"/>
    </row>
    <row r="84" spans="1:19" ht="24" x14ac:dyDescent="0.25">
      <c r="A84" s="8">
        <v>8</v>
      </c>
      <c r="B84" s="9" t="s">
        <v>166</v>
      </c>
      <c r="C84" s="10" t="s">
        <v>157</v>
      </c>
      <c r="D84" s="11">
        <v>19265977</v>
      </c>
      <c r="E84" s="29" t="s">
        <v>158</v>
      </c>
      <c r="F84" s="12" t="s">
        <v>22</v>
      </c>
      <c r="G84" s="13">
        <v>15068368</v>
      </c>
      <c r="H84" s="13">
        <f t="shared" si="10"/>
        <v>15068368</v>
      </c>
      <c r="I84" s="13"/>
      <c r="J84" s="13"/>
      <c r="K84" s="39">
        <f t="shared" si="11"/>
        <v>15068368</v>
      </c>
      <c r="L84" s="14"/>
      <c r="M84" s="15">
        <v>45291</v>
      </c>
      <c r="N84" s="15">
        <f t="shared" si="12"/>
        <v>45321</v>
      </c>
      <c r="O84" s="16"/>
      <c r="P84" s="16"/>
      <c r="Q84" s="16"/>
      <c r="R84" s="16"/>
      <c r="S84" s="17"/>
    </row>
    <row r="85" spans="1:19" ht="24" x14ac:dyDescent="0.25">
      <c r="A85" s="8">
        <v>9</v>
      </c>
      <c r="B85" s="9" t="s">
        <v>167</v>
      </c>
      <c r="C85" s="10" t="s">
        <v>168</v>
      </c>
      <c r="D85" s="11">
        <v>19329923</v>
      </c>
      <c r="E85" s="12" t="s">
        <v>69</v>
      </c>
      <c r="F85" s="12" t="s">
        <v>22</v>
      </c>
      <c r="G85" s="13">
        <v>2979300</v>
      </c>
      <c r="H85" s="13">
        <f t="shared" si="10"/>
        <v>2979300</v>
      </c>
      <c r="I85" s="13"/>
      <c r="J85" s="13"/>
      <c r="K85" s="39">
        <f t="shared" si="11"/>
        <v>2979300</v>
      </c>
      <c r="L85" s="14"/>
      <c r="M85" s="15">
        <v>44530</v>
      </c>
      <c r="N85" s="15">
        <f t="shared" si="12"/>
        <v>44560</v>
      </c>
      <c r="O85" s="16"/>
      <c r="P85" s="16"/>
      <c r="Q85" s="16"/>
      <c r="R85" s="16"/>
      <c r="S85" s="17"/>
    </row>
    <row r="86" spans="1:19" ht="24" x14ac:dyDescent="0.25">
      <c r="A86" s="8">
        <v>10</v>
      </c>
      <c r="B86" s="9" t="s">
        <v>167</v>
      </c>
      <c r="C86" s="10" t="s">
        <v>168</v>
      </c>
      <c r="D86" s="11">
        <v>19329923</v>
      </c>
      <c r="E86" s="12" t="s">
        <v>69</v>
      </c>
      <c r="F86" s="12" t="s">
        <v>22</v>
      </c>
      <c r="G86" s="13">
        <v>2979300</v>
      </c>
      <c r="H86" s="13">
        <f t="shared" si="10"/>
        <v>2979300</v>
      </c>
      <c r="I86" s="13"/>
      <c r="J86" s="13"/>
      <c r="K86" s="39">
        <f t="shared" si="11"/>
        <v>2979300</v>
      </c>
      <c r="L86" s="14"/>
      <c r="M86" s="15">
        <v>44560</v>
      </c>
      <c r="N86" s="15">
        <f t="shared" si="12"/>
        <v>44590</v>
      </c>
      <c r="O86" s="16"/>
      <c r="P86" s="16"/>
      <c r="Q86" s="16"/>
      <c r="R86" s="16"/>
      <c r="S86" s="17"/>
    </row>
    <row r="87" spans="1:19" ht="24" x14ac:dyDescent="0.25">
      <c r="A87" s="8">
        <v>11</v>
      </c>
      <c r="B87" s="9" t="s">
        <v>167</v>
      </c>
      <c r="C87" s="10" t="s">
        <v>168</v>
      </c>
      <c r="D87" s="11">
        <v>19329923</v>
      </c>
      <c r="E87" s="12" t="s">
        <v>69</v>
      </c>
      <c r="F87" s="12" t="s">
        <v>22</v>
      </c>
      <c r="G87" s="13">
        <v>2974020</v>
      </c>
      <c r="H87" s="13">
        <f t="shared" si="10"/>
        <v>2974020</v>
      </c>
      <c r="I87" s="13"/>
      <c r="J87" s="13"/>
      <c r="K87" s="39">
        <f t="shared" si="11"/>
        <v>2974020</v>
      </c>
      <c r="L87" s="14"/>
      <c r="M87" s="15">
        <v>44651</v>
      </c>
      <c r="N87" s="15">
        <f t="shared" si="12"/>
        <v>44681</v>
      </c>
      <c r="O87" s="16"/>
      <c r="P87" s="16"/>
      <c r="Q87" s="16"/>
      <c r="R87" s="16"/>
      <c r="S87" s="17"/>
    </row>
    <row r="88" spans="1:19" ht="24" x14ac:dyDescent="0.25">
      <c r="A88" s="8">
        <v>12</v>
      </c>
      <c r="B88" s="9" t="s">
        <v>167</v>
      </c>
      <c r="C88" s="10" t="s">
        <v>168</v>
      </c>
      <c r="D88" s="11">
        <v>19329923</v>
      </c>
      <c r="E88" s="12" t="s">
        <v>69</v>
      </c>
      <c r="F88" s="12" t="s">
        <v>22</v>
      </c>
      <c r="G88" s="13">
        <v>2974020</v>
      </c>
      <c r="H88" s="13">
        <f t="shared" si="10"/>
        <v>2974020</v>
      </c>
      <c r="I88" s="13"/>
      <c r="J88" s="13"/>
      <c r="K88" s="39">
        <f t="shared" si="11"/>
        <v>2974020</v>
      </c>
      <c r="L88" s="14"/>
      <c r="M88" s="15">
        <v>44680</v>
      </c>
      <c r="N88" s="15">
        <f t="shared" si="12"/>
        <v>44710</v>
      </c>
      <c r="O88" s="16"/>
      <c r="P88" s="16"/>
      <c r="Q88" s="16"/>
      <c r="R88" s="16"/>
      <c r="S88" s="17"/>
    </row>
    <row r="89" spans="1:19" ht="24" x14ac:dyDescent="0.25">
      <c r="A89" s="8">
        <v>13</v>
      </c>
      <c r="B89" s="9" t="s">
        <v>167</v>
      </c>
      <c r="C89" s="10" t="s">
        <v>168</v>
      </c>
      <c r="D89" s="11">
        <v>19329923</v>
      </c>
      <c r="E89" s="12" t="s">
        <v>69</v>
      </c>
      <c r="F89" s="12" t="s">
        <v>22</v>
      </c>
      <c r="G89" s="13">
        <v>2974020</v>
      </c>
      <c r="H89" s="13">
        <f t="shared" si="10"/>
        <v>2974020</v>
      </c>
      <c r="I89" s="13"/>
      <c r="J89" s="13"/>
      <c r="K89" s="39">
        <f t="shared" si="11"/>
        <v>2974020</v>
      </c>
      <c r="L89" s="14"/>
      <c r="M89" s="15">
        <v>44680</v>
      </c>
      <c r="N89" s="15">
        <f t="shared" si="12"/>
        <v>44710</v>
      </c>
      <c r="O89" s="16"/>
      <c r="P89" s="16"/>
      <c r="Q89" s="16"/>
      <c r="R89" s="16"/>
      <c r="S89" s="17"/>
    </row>
    <row r="90" spans="1:19" ht="24" x14ac:dyDescent="0.25">
      <c r="A90" s="8">
        <v>14</v>
      </c>
      <c r="B90" s="9" t="s">
        <v>169</v>
      </c>
      <c r="C90" s="10" t="s">
        <v>170</v>
      </c>
      <c r="D90" s="11">
        <v>900054586</v>
      </c>
      <c r="E90" s="29" t="s">
        <v>171</v>
      </c>
      <c r="F90" s="12" t="s">
        <v>22</v>
      </c>
      <c r="G90" s="13">
        <v>5356700</v>
      </c>
      <c r="H90" s="13">
        <f t="shared" si="10"/>
        <v>5356700</v>
      </c>
      <c r="I90" s="13"/>
      <c r="J90" s="13"/>
      <c r="K90" s="39">
        <f t="shared" si="11"/>
        <v>5356700</v>
      </c>
      <c r="L90" s="14"/>
      <c r="M90" s="15">
        <v>44868</v>
      </c>
      <c r="N90" s="15">
        <f t="shared" si="12"/>
        <v>44898</v>
      </c>
      <c r="O90" s="16"/>
      <c r="P90" s="16"/>
      <c r="Q90" s="16"/>
      <c r="R90" s="16"/>
      <c r="S90" s="17"/>
    </row>
    <row r="91" spans="1:19" ht="24" x14ac:dyDescent="0.25">
      <c r="A91" s="8">
        <v>15</v>
      </c>
      <c r="B91" s="9" t="s">
        <v>172</v>
      </c>
      <c r="C91" s="10" t="s">
        <v>170</v>
      </c>
      <c r="D91" s="11">
        <v>900054586</v>
      </c>
      <c r="E91" s="29" t="s">
        <v>171</v>
      </c>
      <c r="F91" s="12" t="s">
        <v>22</v>
      </c>
      <c r="G91" s="13">
        <v>3392578</v>
      </c>
      <c r="H91" s="13">
        <f t="shared" si="10"/>
        <v>3392578</v>
      </c>
      <c r="I91" s="13"/>
      <c r="J91" s="13"/>
      <c r="K91" s="39">
        <f t="shared" si="11"/>
        <v>3392578</v>
      </c>
      <c r="L91" s="14"/>
      <c r="M91" s="15">
        <v>44868</v>
      </c>
      <c r="N91" s="15">
        <f t="shared" si="12"/>
        <v>44898</v>
      </c>
      <c r="O91" s="16"/>
      <c r="P91" s="16"/>
      <c r="Q91" s="16"/>
      <c r="R91" s="16"/>
      <c r="S91" s="17"/>
    </row>
    <row r="92" spans="1:19" ht="24" x14ac:dyDescent="0.25">
      <c r="A92" s="8">
        <v>16</v>
      </c>
      <c r="B92" s="9" t="s">
        <v>173</v>
      </c>
      <c r="C92" s="10" t="s">
        <v>170</v>
      </c>
      <c r="D92" s="11">
        <v>900054586</v>
      </c>
      <c r="E92" s="29" t="s">
        <v>171</v>
      </c>
      <c r="F92" s="12" t="s">
        <v>22</v>
      </c>
      <c r="G92" s="13">
        <v>2678350</v>
      </c>
      <c r="H92" s="13">
        <f t="shared" si="10"/>
        <v>2678350</v>
      </c>
      <c r="I92" s="13"/>
      <c r="J92" s="13"/>
      <c r="K92" s="39">
        <f t="shared" si="11"/>
        <v>2678350</v>
      </c>
      <c r="L92" s="14"/>
      <c r="M92" s="15">
        <v>44946</v>
      </c>
      <c r="N92" s="15">
        <f t="shared" si="12"/>
        <v>44976</v>
      </c>
      <c r="O92" s="16"/>
      <c r="P92" s="16"/>
      <c r="Q92" s="16"/>
      <c r="R92" s="16"/>
      <c r="S92" s="17"/>
    </row>
    <row r="93" spans="1:19" ht="24" x14ac:dyDescent="0.25">
      <c r="A93" s="8">
        <v>17</v>
      </c>
      <c r="B93" s="9" t="s">
        <v>174</v>
      </c>
      <c r="C93" s="10" t="s">
        <v>170</v>
      </c>
      <c r="D93" s="11">
        <v>900054586</v>
      </c>
      <c r="E93" s="29" t="s">
        <v>171</v>
      </c>
      <c r="F93" s="12" t="s">
        <v>22</v>
      </c>
      <c r="G93" s="13">
        <v>2678350</v>
      </c>
      <c r="H93" s="13">
        <f t="shared" si="10"/>
        <v>2678350</v>
      </c>
      <c r="I93" s="13"/>
      <c r="J93" s="13"/>
      <c r="K93" s="39">
        <f t="shared" si="11"/>
        <v>2678350</v>
      </c>
      <c r="L93" s="14"/>
      <c r="M93" s="15">
        <v>44960</v>
      </c>
      <c r="N93" s="15">
        <f t="shared" si="12"/>
        <v>44990</v>
      </c>
      <c r="O93" s="16"/>
      <c r="P93" s="16"/>
      <c r="Q93" s="16"/>
      <c r="R93" s="16"/>
      <c r="S93" s="17"/>
    </row>
    <row r="94" spans="1:19" ht="24" x14ac:dyDescent="0.25">
      <c r="A94" s="8">
        <v>18</v>
      </c>
      <c r="B94" s="9" t="s">
        <v>175</v>
      </c>
      <c r="C94" s="10" t="s">
        <v>170</v>
      </c>
      <c r="D94" s="11">
        <v>900054586</v>
      </c>
      <c r="E94" s="29" t="s">
        <v>171</v>
      </c>
      <c r="F94" s="12" t="s">
        <v>22</v>
      </c>
      <c r="G94" s="13">
        <v>3535422</v>
      </c>
      <c r="H94" s="13">
        <f t="shared" si="10"/>
        <v>3535422</v>
      </c>
      <c r="I94" s="13"/>
      <c r="J94" s="13"/>
      <c r="K94" s="39">
        <f t="shared" si="11"/>
        <v>3535422</v>
      </c>
      <c r="L94" s="14"/>
      <c r="M94" s="15">
        <v>44988</v>
      </c>
      <c r="N94" s="15">
        <f t="shared" si="12"/>
        <v>45018</v>
      </c>
      <c r="O94" s="16"/>
      <c r="P94" s="16"/>
      <c r="Q94" s="16"/>
      <c r="R94" s="16"/>
      <c r="S94" s="17"/>
    </row>
    <row r="95" spans="1:19" ht="36" x14ac:dyDescent="0.25">
      <c r="A95" s="8">
        <v>19</v>
      </c>
      <c r="B95" s="9" t="s">
        <v>176</v>
      </c>
      <c r="C95" s="10" t="s">
        <v>177</v>
      </c>
      <c r="D95" s="11">
        <v>79248340</v>
      </c>
      <c r="E95" s="44" t="s">
        <v>178</v>
      </c>
      <c r="F95" s="12" t="s">
        <v>22</v>
      </c>
      <c r="G95" s="13">
        <v>8913400</v>
      </c>
      <c r="H95" s="13">
        <f t="shared" si="10"/>
        <v>8913400</v>
      </c>
      <c r="I95" s="13"/>
      <c r="J95" s="13"/>
      <c r="K95" s="39">
        <f t="shared" si="11"/>
        <v>8913400</v>
      </c>
      <c r="L95" s="14"/>
      <c r="M95" s="15">
        <v>44864</v>
      </c>
      <c r="N95" s="15">
        <f t="shared" si="12"/>
        <v>44894</v>
      </c>
      <c r="O95" s="16"/>
      <c r="P95" s="16"/>
      <c r="Q95" s="16"/>
      <c r="R95" s="16"/>
      <c r="S95" s="17"/>
    </row>
    <row r="96" spans="1:19" ht="36" x14ac:dyDescent="0.25">
      <c r="A96" s="8">
        <v>20</v>
      </c>
      <c r="B96" s="9" t="s">
        <v>179</v>
      </c>
      <c r="C96" s="10" t="s">
        <v>177</v>
      </c>
      <c r="D96" s="11">
        <v>79248340</v>
      </c>
      <c r="E96" s="44" t="s">
        <v>178</v>
      </c>
      <c r="F96" s="12" t="s">
        <v>22</v>
      </c>
      <c r="G96" s="13">
        <v>9086891</v>
      </c>
      <c r="H96" s="13">
        <f t="shared" si="10"/>
        <v>9086891</v>
      </c>
      <c r="I96" s="13"/>
      <c r="J96" s="13"/>
      <c r="K96" s="39">
        <f t="shared" si="11"/>
        <v>9086891</v>
      </c>
      <c r="L96" s="14"/>
      <c r="M96" s="15">
        <v>44963</v>
      </c>
      <c r="N96" s="15">
        <f t="shared" si="12"/>
        <v>44993</v>
      </c>
      <c r="O96" s="16"/>
      <c r="P96" s="16"/>
      <c r="Q96" s="16"/>
      <c r="R96" s="16"/>
      <c r="S96" s="17"/>
    </row>
    <row r="97" spans="1:19" ht="24" x14ac:dyDescent="0.25">
      <c r="A97" s="8">
        <v>21</v>
      </c>
      <c r="B97" s="9" t="s">
        <v>129</v>
      </c>
      <c r="C97" s="10" t="s">
        <v>130</v>
      </c>
      <c r="D97" s="11">
        <v>800175087</v>
      </c>
      <c r="E97" s="29" t="s">
        <v>131</v>
      </c>
      <c r="F97" s="12" t="s">
        <v>22</v>
      </c>
      <c r="G97" s="13">
        <v>15113000</v>
      </c>
      <c r="H97" s="13">
        <f t="shared" si="10"/>
        <v>15113000</v>
      </c>
      <c r="I97" s="13"/>
      <c r="J97" s="13"/>
      <c r="K97" s="13">
        <f t="shared" si="11"/>
        <v>15113000</v>
      </c>
      <c r="L97" s="14"/>
      <c r="M97" s="15">
        <v>45169</v>
      </c>
      <c r="N97" s="15">
        <f>+M97+30</f>
        <v>45199</v>
      </c>
      <c r="O97" s="27"/>
      <c r="P97" s="27"/>
      <c r="Q97" s="27"/>
      <c r="R97" s="27"/>
      <c r="S97" s="28"/>
    </row>
    <row r="98" spans="1:19" ht="24" x14ac:dyDescent="0.25">
      <c r="A98" s="8">
        <v>22</v>
      </c>
      <c r="B98" s="45" t="s">
        <v>180</v>
      </c>
      <c r="C98" s="46" t="s">
        <v>181</v>
      </c>
      <c r="D98" s="12">
        <v>830097493</v>
      </c>
      <c r="E98" s="12" t="s">
        <v>182</v>
      </c>
      <c r="F98" s="12" t="s">
        <v>22</v>
      </c>
      <c r="G98" s="25">
        <v>2602017</v>
      </c>
      <c r="H98" s="25">
        <f t="shared" si="10"/>
        <v>2602017</v>
      </c>
      <c r="I98" s="25"/>
      <c r="J98" s="25"/>
      <c r="K98" s="25">
        <f t="shared" si="11"/>
        <v>2602017</v>
      </c>
      <c r="L98" s="47"/>
      <c r="M98" s="15">
        <v>44959</v>
      </c>
      <c r="N98" s="15">
        <f>+M98+30</f>
        <v>44989</v>
      </c>
      <c r="O98" s="27"/>
      <c r="P98" s="27"/>
      <c r="Q98" s="27"/>
      <c r="R98" s="27"/>
      <c r="S98" s="28"/>
    </row>
    <row r="99" spans="1:19" ht="36" x14ac:dyDescent="0.25">
      <c r="A99" s="8">
        <v>23</v>
      </c>
      <c r="B99" s="45" t="s">
        <v>183</v>
      </c>
      <c r="C99" s="46" t="s">
        <v>184</v>
      </c>
      <c r="D99" s="12">
        <v>900177741</v>
      </c>
      <c r="E99" s="12" t="s">
        <v>185</v>
      </c>
      <c r="F99" s="12" t="s">
        <v>22</v>
      </c>
      <c r="G99" s="25">
        <v>2483189</v>
      </c>
      <c r="H99" s="25">
        <f t="shared" si="10"/>
        <v>2483189</v>
      </c>
      <c r="I99" s="25"/>
      <c r="J99" s="25"/>
      <c r="K99" s="25">
        <f t="shared" si="11"/>
        <v>2483189</v>
      </c>
      <c r="L99" s="47"/>
      <c r="M99" s="15">
        <v>45063</v>
      </c>
      <c r="N99" s="15">
        <f>+M99+30</f>
        <v>45093</v>
      </c>
      <c r="O99" s="27"/>
      <c r="P99" s="27"/>
      <c r="Q99" s="27"/>
      <c r="R99" s="27"/>
      <c r="S99" s="28"/>
    </row>
    <row r="100" spans="1:19" ht="24" x14ac:dyDescent="0.25">
      <c r="A100" s="8">
        <v>24</v>
      </c>
      <c r="B100" s="45" t="s">
        <v>186</v>
      </c>
      <c r="C100" s="46" t="s">
        <v>187</v>
      </c>
      <c r="D100" s="12">
        <v>52622236</v>
      </c>
      <c r="E100" s="12" t="s">
        <v>69</v>
      </c>
      <c r="F100" s="12" t="s">
        <v>22</v>
      </c>
      <c r="G100" s="25">
        <v>11640734</v>
      </c>
      <c r="H100" s="25">
        <f t="shared" si="10"/>
        <v>11640734</v>
      </c>
      <c r="I100" s="25"/>
      <c r="J100" s="25"/>
      <c r="K100" s="25">
        <f t="shared" si="11"/>
        <v>11640734</v>
      </c>
      <c r="L100" s="47"/>
      <c r="M100" s="15"/>
      <c r="N100" s="15"/>
      <c r="O100" s="27"/>
      <c r="P100" s="27"/>
      <c r="Q100" s="27"/>
      <c r="R100" s="27"/>
      <c r="S100" s="28"/>
    </row>
    <row r="101" spans="1:19" ht="24" x14ac:dyDescent="0.25">
      <c r="A101" s="8">
        <v>25</v>
      </c>
      <c r="B101" s="45" t="s">
        <v>134</v>
      </c>
      <c r="C101" s="46" t="s">
        <v>135</v>
      </c>
      <c r="D101" s="12">
        <v>900576646</v>
      </c>
      <c r="E101" s="12" t="s">
        <v>188</v>
      </c>
      <c r="F101" s="12" t="s">
        <v>22</v>
      </c>
      <c r="G101" s="25">
        <v>5356700</v>
      </c>
      <c r="H101" s="25">
        <f t="shared" si="10"/>
        <v>5356700</v>
      </c>
      <c r="I101" s="25"/>
      <c r="J101" s="25"/>
      <c r="K101" s="25">
        <f t="shared" si="11"/>
        <v>5356700</v>
      </c>
      <c r="L101" s="47"/>
      <c r="M101" s="15"/>
      <c r="N101" s="15"/>
      <c r="O101" s="27"/>
      <c r="P101" s="27"/>
      <c r="Q101" s="27"/>
      <c r="R101" s="27"/>
      <c r="S101" s="28"/>
    </row>
    <row r="102" spans="1:19" x14ac:dyDescent="0.25">
      <c r="A102" s="8">
        <v>26</v>
      </c>
      <c r="B102" s="45" t="s">
        <v>88</v>
      </c>
      <c r="C102" s="46" t="s">
        <v>189</v>
      </c>
      <c r="D102" s="12">
        <v>900630676</v>
      </c>
      <c r="E102" s="12" t="s">
        <v>190</v>
      </c>
      <c r="F102" s="12" t="s">
        <v>22</v>
      </c>
      <c r="G102" s="25">
        <v>342892</v>
      </c>
      <c r="H102" s="25">
        <f t="shared" si="10"/>
        <v>342892</v>
      </c>
      <c r="I102" s="25"/>
      <c r="J102" s="25"/>
      <c r="K102" s="25">
        <f t="shared" si="11"/>
        <v>342892</v>
      </c>
      <c r="L102" s="47"/>
      <c r="M102" s="15"/>
      <c r="N102" s="15"/>
      <c r="O102" s="27"/>
      <c r="P102" s="27"/>
      <c r="Q102" s="27"/>
      <c r="R102" s="27"/>
      <c r="S102" s="28"/>
    </row>
    <row r="103" spans="1:19" ht="24" x14ac:dyDescent="0.25">
      <c r="A103" s="8">
        <v>27</v>
      </c>
      <c r="B103" s="9" t="s">
        <v>191</v>
      </c>
      <c r="C103" s="10" t="s">
        <v>192</v>
      </c>
      <c r="D103" s="11">
        <v>860023001</v>
      </c>
      <c r="E103" s="29" t="s">
        <v>193</v>
      </c>
      <c r="F103" s="12" t="s">
        <v>22</v>
      </c>
      <c r="G103" s="13">
        <v>1224066</v>
      </c>
      <c r="H103" s="13">
        <f t="shared" si="10"/>
        <v>1224066</v>
      </c>
      <c r="I103" s="13"/>
      <c r="J103" s="13"/>
      <c r="K103" s="13">
        <v>1224066</v>
      </c>
      <c r="L103" s="14"/>
      <c r="M103" s="15">
        <v>44959</v>
      </c>
      <c r="N103" s="15">
        <f>+M103+30</f>
        <v>44989</v>
      </c>
      <c r="O103" s="16"/>
      <c r="P103" s="16"/>
      <c r="Q103" s="16"/>
      <c r="R103" s="16"/>
      <c r="S103" s="17"/>
    </row>
    <row r="104" spans="1:19" ht="15" x14ac:dyDescent="0.25">
      <c r="A104" s="30">
        <v>999999</v>
      </c>
      <c r="B104" s="31" t="s">
        <v>194</v>
      </c>
      <c r="C104" s="32"/>
      <c r="D104" s="32"/>
      <c r="E104" s="32"/>
      <c r="F104" s="32"/>
      <c r="G104" s="33">
        <f>SUM(G76:G103)</f>
        <v>138257125</v>
      </c>
      <c r="H104" s="33">
        <f>SUM(H76:H103)</f>
        <v>138257125</v>
      </c>
      <c r="I104" s="33">
        <f>SUM(I76:I103)</f>
        <v>0</v>
      </c>
      <c r="J104" s="33">
        <f>SUM(J76:J103)</f>
        <v>0</v>
      </c>
      <c r="K104" s="33">
        <f>SUM(K76:K103)</f>
        <v>138257125</v>
      </c>
      <c r="L104" s="34"/>
      <c r="M104" s="35"/>
      <c r="N104" s="35"/>
      <c r="O104" s="36"/>
      <c r="P104" s="36"/>
      <c r="Q104" s="36"/>
      <c r="R104" s="36"/>
      <c r="S104" s="37"/>
    </row>
    <row r="105" spans="1:19" ht="24" x14ac:dyDescent="0.25">
      <c r="A105" s="8">
        <v>0</v>
      </c>
      <c r="B105" s="9" t="s">
        <v>195</v>
      </c>
      <c r="C105" s="10" t="s">
        <v>60</v>
      </c>
      <c r="D105" s="11">
        <v>17063209</v>
      </c>
      <c r="E105" s="12" t="s">
        <v>196</v>
      </c>
      <c r="F105" s="12" t="s">
        <v>22</v>
      </c>
      <c r="G105" s="13">
        <v>4085960</v>
      </c>
      <c r="H105" s="13">
        <f t="shared" ref="H105:H125" si="13">+G105</f>
        <v>4085960</v>
      </c>
      <c r="I105" s="13"/>
      <c r="J105" s="13"/>
      <c r="K105" s="39">
        <f t="shared" ref="K105:K116" si="14">SUM(H105:J105)</f>
        <v>4085960</v>
      </c>
      <c r="L105" s="14"/>
      <c r="M105" s="15">
        <v>44655</v>
      </c>
      <c r="N105" s="15">
        <f t="shared" ref="N105:N116" si="15">+M105+30</f>
        <v>44685</v>
      </c>
      <c r="O105" s="16"/>
      <c r="P105" s="16"/>
      <c r="Q105" s="16"/>
      <c r="R105" s="16"/>
      <c r="S105" s="17"/>
    </row>
    <row r="106" spans="1:19" ht="24" x14ac:dyDescent="0.25">
      <c r="A106" s="8">
        <v>1</v>
      </c>
      <c r="B106" s="9" t="s">
        <v>197</v>
      </c>
      <c r="C106" s="10" t="s">
        <v>60</v>
      </c>
      <c r="D106" s="11">
        <v>17063209</v>
      </c>
      <c r="E106" s="12" t="s">
        <v>196</v>
      </c>
      <c r="F106" s="12" t="s">
        <v>22</v>
      </c>
      <c r="G106" s="13">
        <v>4581360</v>
      </c>
      <c r="H106" s="13">
        <f t="shared" si="13"/>
        <v>4581360</v>
      </c>
      <c r="I106" s="13"/>
      <c r="J106" s="13"/>
      <c r="K106" s="39">
        <f t="shared" si="14"/>
        <v>4581360</v>
      </c>
      <c r="L106" s="14"/>
      <c r="M106" s="15">
        <v>44684</v>
      </c>
      <c r="N106" s="15">
        <f t="shared" si="15"/>
        <v>44714</v>
      </c>
      <c r="O106" s="16"/>
      <c r="P106" s="16"/>
      <c r="Q106" s="16"/>
      <c r="R106" s="16"/>
      <c r="S106" s="17"/>
    </row>
    <row r="107" spans="1:19" ht="24" x14ac:dyDescent="0.25">
      <c r="A107" s="8">
        <v>2</v>
      </c>
      <c r="B107" s="9" t="s">
        <v>198</v>
      </c>
      <c r="C107" s="10" t="s">
        <v>60</v>
      </c>
      <c r="D107" s="11">
        <v>17063209</v>
      </c>
      <c r="E107" s="12" t="s">
        <v>196</v>
      </c>
      <c r="F107" s="12" t="s">
        <v>22</v>
      </c>
      <c r="G107" s="13">
        <v>4581360</v>
      </c>
      <c r="H107" s="13">
        <f t="shared" si="13"/>
        <v>4581360</v>
      </c>
      <c r="I107" s="13"/>
      <c r="J107" s="13"/>
      <c r="K107" s="39">
        <f t="shared" si="14"/>
        <v>4581360</v>
      </c>
      <c r="L107" s="14"/>
      <c r="M107" s="15">
        <v>44715</v>
      </c>
      <c r="N107" s="15">
        <f t="shared" si="15"/>
        <v>44745</v>
      </c>
      <c r="O107" s="16"/>
      <c r="P107" s="16"/>
      <c r="Q107" s="16"/>
      <c r="R107" s="16"/>
      <c r="S107" s="17"/>
    </row>
    <row r="108" spans="1:19" ht="24" x14ac:dyDescent="0.25">
      <c r="A108" s="8">
        <v>3</v>
      </c>
      <c r="B108" s="9" t="s">
        <v>199</v>
      </c>
      <c r="C108" s="10" t="s">
        <v>60</v>
      </c>
      <c r="D108" s="11">
        <v>17063209</v>
      </c>
      <c r="E108" s="12" t="s">
        <v>196</v>
      </c>
      <c r="F108" s="12" t="s">
        <v>22</v>
      </c>
      <c r="G108" s="13">
        <v>4581360</v>
      </c>
      <c r="H108" s="13">
        <f t="shared" si="13"/>
        <v>4581360</v>
      </c>
      <c r="I108" s="13"/>
      <c r="J108" s="13"/>
      <c r="K108" s="39">
        <f t="shared" si="14"/>
        <v>4581360</v>
      </c>
      <c r="L108" s="14"/>
      <c r="M108" s="15">
        <v>44743</v>
      </c>
      <c r="N108" s="15">
        <f t="shared" si="15"/>
        <v>44773</v>
      </c>
      <c r="O108" s="16"/>
      <c r="P108" s="16"/>
      <c r="Q108" s="16"/>
      <c r="R108" s="16"/>
      <c r="S108" s="17"/>
    </row>
    <row r="109" spans="1:19" ht="24" x14ac:dyDescent="0.25">
      <c r="A109" s="8">
        <v>4</v>
      </c>
      <c r="B109" s="9" t="s">
        <v>200</v>
      </c>
      <c r="C109" s="10" t="s">
        <v>60</v>
      </c>
      <c r="D109" s="11">
        <v>17063209</v>
      </c>
      <c r="E109" s="12" t="s">
        <v>196</v>
      </c>
      <c r="F109" s="12" t="s">
        <v>22</v>
      </c>
      <c r="G109" s="13">
        <v>4581360</v>
      </c>
      <c r="H109" s="13">
        <f t="shared" si="13"/>
        <v>4581360</v>
      </c>
      <c r="I109" s="13"/>
      <c r="J109" s="13"/>
      <c r="K109" s="39">
        <f t="shared" si="14"/>
        <v>4581360</v>
      </c>
      <c r="L109" s="14"/>
      <c r="M109" s="15">
        <v>44804</v>
      </c>
      <c r="N109" s="15">
        <f t="shared" si="15"/>
        <v>44834</v>
      </c>
      <c r="O109" s="16"/>
      <c r="P109" s="16"/>
      <c r="Q109" s="16"/>
      <c r="R109" s="16"/>
      <c r="S109" s="17"/>
    </row>
    <row r="110" spans="1:19" ht="24" x14ac:dyDescent="0.25">
      <c r="A110" s="8">
        <v>5</v>
      </c>
      <c r="B110" s="9" t="s">
        <v>201</v>
      </c>
      <c r="C110" s="10" t="s">
        <v>60</v>
      </c>
      <c r="D110" s="11">
        <v>17063209</v>
      </c>
      <c r="E110" s="12" t="s">
        <v>196</v>
      </c>
      <c r="F110" s="12" t="s">
        <v>22</v>
      </c>
      <c r="G110" s="13">
        <v>4581360</v>
      </c>
      <c r="H110" s="13">
        <f t="shared" si="13"/>
        <v>4581360</v>
      </c>
      <c r="I110" s="13"/>
      <c r="J110" s="13"/>
      <c r="K110" s="39">
        <f t="shared" si="14"/>
        <v>4581360</v>
      </c>
      <c r="L110" s="14"/>
      <c r="M110" s="15">
        <v>44809</v>
      </c>
      <c r="N110" s="15">
        <f t="shared" si="15"/>
        <v>44839</v>
      </c>
      <c r="O110" s="16"/>
      <c r="P110" s="16"/>
      <c r="Q110" s="16"/>
      <c r="R110" s="16"/>
      <c r="S110" s="17"/>
    </row>
    <row r="111" spans="1:19" ht="24" x14ac:dyDescent="0.25">
      <c r="A111" s="8">
        <v>6</v>
      </c>
      <c r="B111" s="9" t="s">
        <v>202</v>
      </c>
      <c r="C111" s="10" t="s">
        <v>60</v>
      </c>
      <c r="D111" s="11">
        <v>17063209</v>
      </c>
      <c r="E111" s="12" t="s">
        <v>196</v>
      </c>
      <c r="F111" s="12" t="s">
        <v>22</v>
      </c>
      <c r="G111" s="13">
        <v>4581360</v>
      </c>
      <c r="H111" s="13">
        <f t="shared" si="13"/>
        <v>4581360</v>
      </c>
      <c r="I111" s="13"/>
      <c r="J111" s="13"/>
      <c r="K111" s="39">
        <f t="shared" si="14"/>
        <v>4581360</v>
      </c>
      <c r="L111" s="14"/>
      <c r="M111" s="15">
        <v>44837</v>
      </c>
      <c r="N111" s="15">
        <f t="shared" si="15"/>
        <v>44867</v>
      </c>
      <c r="O111" s="16"/>
      <c r="P111" s="16"/>
      <c r="Q111" s="16"/>
      <c r="R111" s="16"/>
      <c r="S111" s="17"/>
    </row>
    <row r="112" spans="1:19" ht="24" x14ac:dyDescent="0.25">
      <c r="A112" s="8">
        <v>7</v>
      </c>
      <c r="B112" s="9" t="s">
        <v>202</v>
      </c>
      <c r="C112" s="10" t="s">
        <v>60</v>
      </c>
      <c r="D112" s="11">
        <v>17063209</v>
      </c>
      <c r="E112" s="12" t="s">
        <v>196</v>
      </c>
      <c r="F112" s="12" t="s">
        <v>22</v>
      </c>
      <c r="G112" s="13">
        <v>4581360</v>
      </c>
      <c r="H112" s="13">
        <f t="shared" si="13"/>
        <v>4581360</v>
      </c>
      <c r="I112" s="13"/>
      <c r="J112" s="13"/>
      <c r="K112" s="39">
        <f t="shared" si="14"/>
        <v>4581360</v>
      </c>
      <c r="L112" s="14"/>
      <c r="M112" s="15">
        <v>44859</v>
      </c>
      <c r="N112" s="15">
        <f t="shared" si="15"/>
        <v>44889</v>
      </c>
      <c r="O112" s="16"/>
      <c r="P112" s="16"/>
      <c r="Q112" s="16"/>
      <c r="R112" s="16"/>
      <c r="S112" s="17"/>
    </row>
    <row r="113" spans="1:19" ht="24" x14ac:dyDescent="0.25">
      <c r="A113" s="8">
        <v>8</v>
      </c>
      <c r="B113" s="9" t="s">
        <v>203</v>
      </c>
      <c r="C113" s="10" t="s">
        <v>60</v>
      </c>
      <c r="D113" s="11">
        <v>17063209</v>
      </c>
      <c r="E113" s="12" t="s">
        <v>196</v>
      </c>
      <c r="F113" s="12" t="s">
        <v>22</v>
      </c>
      <c r="G113" s="13">
        <v>4581360</v>
      </c>
      <c r="H113" s="13">
        <f t="shared" si="13"/>
        <v>4581360</v>
      </c>
      <c r="I113" s="13"/>
      <c r="J113" s="13"/>
      <c r="K113" s="39">
        <f t="shared" si="14"/>
        <v>4581360</v>
      </c>
      <c r="L113" s="14"/>
      <c r="M113" s="15">
        <v>44882</v>
      </c>
      <c r="N113" s="15">
        <f t="shared" si="15"/>
        <v>44912</v>
      </c>
      <c r="O113" s="16"/>
      <c r="P113" s="16"/>
      <c r="Q113" s="16"/>
      <c r="R113" s="16"/>
      <c r="S113" s="17"/>
    </row>
    <row r="114" spans="1:19" ht="24" x14ac:dyDescent="0.25">
      <c r="A114" s="8">
        <v>9</v>
      </c>
      <c r="B114" s="9" t="s">
        <v>204</v>
      </c>
      <c r="C114" s="10" t="s">
        <v>60</v>
      </c>
      <c r="D114" s="11">
        <v>17063209</v>
      </c>
      <c r="E114" s="12" t="s">
        <v>196</v>
      </c>
      <c r="F114" s="12" t="s">
        <v>22</v>
      </c>
      <c r="G114" s="13">
        <v>22906800</v>
      </c>
      <c r="H114" s="13">
        <f t="shared" si="13"/>
        <v>22906800</v>
      </c>
      <c r="I114" s="13"/>
      <c r="J114" s="13"/>
      <c r="K114" s="39">
        <f t="shared" si="14"/>
        <v>22906800</v>
      </c>
      <c r="L114" s="14"/>
      <c r="M114" s="15">
        <v>45046</v>
      </c>
      <c r="N114" s="15">
        <f t="shared" si="15"/>
        <v>45076</v>
      </c>
      <c r="O114" s="16"/>
      <c r="P114" s="16"/>
      <c r="Q114" s="16"/>
      <c r="R114" s="16"/>
      <c r="S114" s="17"/>
    </row>
    <row r="115" spans="1:19" ht="24" x14ac:dyDescent="0.25">
      <c r="A115" s="8">
        <v>10</v>
      </c>
      <c r="B115" s="9" t="s">
        <v>205</v>
      </c>
      <c r="C115" s="10" t="s">
        <v>60</v>
      </c>
      <c r="D115" s="11">
        <v>17063209</v>
      </c>
      <c r="E115" s="12" t="s">
        <v>196</v>
      </c>
      <c r="F115" s="12" t="s">
        <v>22</v>
      </c>
      <c r="G115" s="13">
        <v>40000000</v>
      </c>
      <c r="H115" s="13">
        <f t="shared" si="13"/>
        <v>40000000</v>
      </c>
      <c r="I115" s="13"/>
      <c r="J115" s="13"/>
      <c r="K115" s="39">
        <v>40000000</v>
      </c>
      <c r="L115" s="14"/>
      <c r="M115" s="15">
        <v>45168</v>
      </c>
      <c r="N115" s="15">
        <v>45168</v>
      </c>
      <c r="O115" s="16"/>
      <c r="P115" s="16"/>
      <c r="Q115" s="16"/>
      <c r="R115" s="16"/>
      <c r="S115" s="17"/>
    </row>
    <row r="116" spans="1:19" s="53" customFormat="1" ht="24" x14ac:dyDescent="0.25">
      <c r="A116" s="8">
        <v>11</v>
      </c>
      <c r="B116" s="9" t="s">
        <v>206</v>
      </c>
      <c r="C116" s="10" t="s">
        <v>67</v>
      </c>
      <c r="D116" s="48">
        <v>900480022</v>
      </c>
      <c r="E116" s="49" t="s">
        <v>207</v>
      </c>
      <c r="F116" s="12" t="s">
        <v>22</v>
      </c>
      <c r="G116" s="25">
        <f>164949360+32000000+4000000</f>
        <v>200949360</v>
      </c>
      <c r="H116" s="25">
        <f t="shared" si="13"/>
        <v>200949360</v>
      </c>
      <c r="I116" s="25"/>
      <c r="J116" s="25"/>
      <c r="K116" s="39">
        <f t="shared" si="14"/>
        <v>200949360</v>
      </c>
      <c r="L116" s="26"/>
      <c r="M116" s="50">
        <v>44910</v>
      </c>
      <c r="N116" s="50">
        <f t="shared" si="15"/>
        <v>44940</v>
      </c>
      <c r="O116" s="51"/>
      <c r="P116" s="51"/>
      <c r="Q116" s="51"/>
      <c r="R116" s="51"/>
      <c r="S116" s="52"/>
    </row>
    <row r="117" spans="1:19" s="53" customFormat="1" ht="36" x14ac:dyDescent="0.25">
      <c r="A117" s="8">
        <v>12</v>
      </c>
      <c r="B117" s="9" t="s">
        <v>208</v>
      </c>
      <c r="C117" s="10" t="s">
        <v>209</v>
      </c>
      <c r="D117" s="11">
        <v>805000493</v>
      </c>
      <c r="E117" s="12" t="s">
        <v>210</v>
      </c>
      <c r="F117" s="12" t="s">
        <v>22</v>
      </c>
      <c r="G117" s="13">
        <v>4982783</v>
      </c>
      <c r="H117" s="13">
        <f t="shared" si="13"/>
        <v>4982783</v>
      </c>
      <c r="I117" s="13"/>
      <c r="J117" s="13"/>
      <c r="K117" s="39">
        <f t="shared" ref="K117:K125" si="16">SUM(H117:J117)</f>
        <v>4982783</v>
      </c>
      <c r="L117" s="14"/>
      <c r="M117" s="15">
        <v>45007</v>
      </c>
      <c r="N117" s="15">
        <v>45037</v>
      </c>
      <c r="O117" s="16"/>
      <c r="P117" s="16"/>
      <c r="Q117" s="16"/>
      <c r="R117" s="16"/>
      <c r="S117" s="17"/>
    </row>
    <row r="118" spans="1:19" s="53" customFormat="1" ht="36" x14ac:dyDescent="0.25">
      <c r="A118" s="8">
        <v>13</v>
      </c>
      <c r="B118" s="9" t="s">
        <v>211</v>
      </c>
      <c r="C118" s="10" t="s">
        <v>209</v>
      </c>
      <c r="D118" s="11">
        <v>805000493</v>
      </c>
      <c r="E118" s="12" t="s">
        <v>210</v>
      </c>
      <c r="F118" s="12" t="s">
        <v>22</v>
      </c>
      <c r="G118" s="13">
        <v>1078647</v>
      </c>
      <c r="H118" s="13">
        <f t="shared" si="13"/>
        <v>1078647</v>
      </c>
      <c r="I118" s="13"/>
      <c r="J118" s="13"/>
      <c r="K118" s="39">
        <f t="shared" si="16"/>
        <v>1078647</v>
      </c>
      <c r="L118" s="14"/>
      <c r="M118" s="15">
        <v>45012</v>
      </c>
      <c r="N118" s="15">
        <v>45042</v>
      </c>
      <c r="O118" s="16"/>
      <c r="P118" s="16"/>
      <c r="Q118" s="16"/>
      <c r="R118" s="16"/>
      <c r="S118" s="17"/>
    </row>
    <row r="119" spans="1:19" s="53" customFormat="1" ht="36" x14ac:dyDescent="0.25">
      <c r="A119" s="8">
        <v>14</v>
      </c>
      <c r="B119" s="9" t="s">
        <v>212</v>
      </c>
      <c r="C119" s="10" t="s">
        <v>209</v>
      </c>
      <c r="D119" s="11">
        <v>805000493</v>
      </c>
      <c r="E119" s="12" t="s">
        <v>210</v>
      </c>
      <c r="F119" s="12" t="s">
        <v>22</v>
      </c>
      <c r="G119" s="13">
        <v>505623</v>
      </c>
      <c r="H119" s="13">
        <f t="shared" si="13"/>
        <v>505623</v>
      </c>
      <c r="I119" s="13"/>
      <c r="J119" s="13"/>
      <c r="K119" s="39">
        <f t="shared" si="16"/>
        <v>505623</v>
      </c>
      <c r="L119" s="14"/>
      <c r="M119" s="15">
        <v>45035</v>
      </c>
      <c r="N119" s="15">
        <v>45065</v>
      </c>
      <c r="O119" s="16"/>
      <c r="P119" s="16"/>
      <c r="Q119" s="16"/>
      <c r="R119" s="16"/>
      <c r="S119" s="17"/>
    </row>
    <row r="120" spans="1:19" s="53" customFormat="1" ht="36" x14ac:dyDescent="0.25">
      <c r="A120" s="8">
        <v>15</v>
      </c>
      <c r="B120" s="9" t="s">
        <v>213</v>
      </c>
      <c r="C120" s="10" t="s">
        <v>209</v>
      </c>
      <c r="D120" s="11">
        <v>805000493</v>
      </c>
      <c r="E120" s="12" t="s">
        <v>210</v>
      </c>
      <c r="F120" s="12" t="s">
        <v>22</v>
      </c>
      <c r="G120" s="13">
        <v>11365167</v>
      </c>
      <c r="H120" s="13">
        <f t="shared" si="13"/>
        <v>11365167</v>
      </c>
      <c r="I120" s="13"/>
      <c r="J120" s="13"/>
      <c r="K120" s="39">
        <f t="shared" si="16"/>
        <v>11365167</v>
      </c>
      <c r="L120" s="14"/>
      <c r="M120" s="15">
        <v>45069</v>
      </c>
      <c r="N120" s="15">
        <v>45099</v>
      </c>
      <c r="O120" s="16"/>
      <c r="P120" s="16"/>
      <c r="Q120" s="16"/>
      <c r="R120" s="16"/>
      <c r="S120" s="17"/>
    </row>
    <row r="121" spans="1:19" s="53" customFormat="1" ht="24" x14ac:dyDescent="0.25">
      <c r="A121" s="8">
        <v>16</v>
      </c>
      <c r="B121" s="9" t="s">
        <v>214</v>
      </c>
      <c r="C121" s="10" t="s">
        <v>209</v>
      </c>
      <c r="D121" s="11">
        <v>805000493</v>
      </c>
      <c r="E121" s="12" t="s">
        <v>210</v>
      </c>
      <c r="F121" s="12" t="s">
        <v>22</v>
      </c>
      <c r="G121" s="13">
        <v>8564322</v>
      </c>
      <c r="H121" s="13">
        <f t="shared" si="13"/>
        <v>8564322</v>
      </c>
      <c r="I121" s="13"/>
      <c r="J121" s="13"/>
      <c r="K121" s="39">
        <f t="shared" si="16"/>
        <v>8564322</v>
      </c>
      <c r="L121" s="14"/>
      <c r="M121" s="15">
        <v>45216</v>
      </c>
      <c r="N121" s="15">
        <v>45099</v>
      </c>
      <c r="O121" s="16"/>
      <c r="P121" s="16"/>
      <c r="Q121" s="16"/>
      <c r="R121" s="16"/>
      <c r="S121" s="17"/>
    </row>
    <row r="122" spans="1:19" s="53" customFormat="1" ht="24" x14ac:dyDescent="0.25">
      <c r="A122" s="8">
        <v>17</v>
      </c>
      <c r="B122" s="9" t="s">
        <v>214</v>
      </c>
      <c r="C122" s="10" t="s">
        <v>209</v>
      </c>
      <c r="D122" s="11">
        <v>805000493</v>
      </c>
      <c r="E122" s="12" t="s">
        <v>210</v>
      </c>
      <c r="F122" s="12" t="s">
        <v>22</v>
      </c>
      <c r="G122" s="13">
        <v>8564322</v>
      </c>
      <c r="H122" s="13">
        <f t="shared" si="13"/>
        <v>8564322</v>
      </c>
      <c r="I122" s="13"/>
      <c r="J122" s="13"/>
      <c r="K122" s="39">
        <f t="shared" si="16"/>
        <v>8564322</v>
      </c>
      <c r="L122" s="14"/>
      <c r="M122" s="15">
        <v>45216</v>
      </c>
      <c r="N122" s="15">
        <v>45099</v>
      </c>
      <c r="O122" s="16"/>
      <c r="P122" s="16"/>
      <c r="Q122" s="16"/>
      <c r="R122" s="16"/>
      <c r="S122" s="17"/>
    </row>
    <row r="123" spans="1:19" s="53" customFormat="1" ht="24" x14ac:dyDescent="0.25">
      <c r="A123" s="8">
        <v>18</v>
      </c>
      <c r="B123" s="9" t="s">
        <v>214</v>
      </c>
      <c r="C123" s="10" t="s">
        <v>209</v>
      </c>
      <c r="D123" s="11">
        <v>805000493</v>
      </c>
      <c r="E123" s="12" t="s">
        <v>210</v>
      </c>
      <c r="F123" s="12" t="s">
        <v>22</v>
      </c>
      <c r="G123" s="13">
        <v>8564322</v>
      </c>
      <c r="H123" s="13">
        <f t="shared" si="13"/>
        <v>8564322</v>
      </c>
      <c r="I123" s="13"/>
      <c r="J123" s="13"/>
      <c r="K123" s="39">
        <f t="shared" si="16"/>
        <v>8564322</v>
      </c>
      <c r="L123" s="14"/>
      <c r="M123" s="15">
        <v>45216</v>
      </c>
      <c r="N123" s="15">
        <v>45099</v>
      </c>
      <c r="O123" s="16"/>
      <c r="P123" s="16"/>
      <c r="Q123" s="16"/>
      <c r="R123" s="16"/>
      <c r="S123" s="17"/>
    </row>
    <row r="124" spans="1:19" s="53" customFormat="1" ht="24" x14ac:dyDescent="0.25">
      <c r="A124" s="8">
        <v>19</v>
      </c>
      <c r="B124" s="9" t="s">
        <v>214</v>
      </c>
      <c r="C124" s="10" t="s">
        <v>209</v>
      </c>
      <c r="D124" s="11">
        <v>805000493</v>
      </c>
      <c r="E124" s="12" t="s">
        <v>210</v>
      </c>
      <c r="F124" s="12" t="s">
        <v>22</v>
      </c>
      <c r="G124" s="13">
        <v>8564322</v>
      </c>
      <c r="H124" s="13">
        <f t="shared" si="13"/>
        <v>8564322</v>
      </c>
      <c r="I124" s="13"/>
      <c r="J124" s="13"/>
      <c r="K124" s="39">
        <f t="shared" si="16"/>
        <v>8564322</v>
      </c>
      <c r="L124" s="14"/>
      <c r="M124" s="15">
        <v>45216</v>
      </c>
      <c r="N124" s="15">
        <v>45099</v>
      </c>
      <c r="O124" s="16"/>
      <c r="P124" s="16"/>
      <c r="Q124" s="16"/>
      <c r="R124" s="16"/>
      <c r="S124" s="17"/>
    </row>
    <row r="125" spans="1:19" s="53" customFormat="1" ht="24" x14ac:dyDescent="0.25">
      <c r="A125" s="8">
        <v>20</v>
      </c>
      <c r="B125" s="9" t="s">
        <v>214</v>
      </c>
      <c r="C125" s="10" t="s">
        <v>209</v>
      </c>
      <c r="D125" s="11">
        <v>805000493</v>
      </c>
      <c r="E125" s="12" t="s">
        <v>210</v>
      </c>
      <c r="F125" s="12" t="s">
        <v>22</v>
      </c>
      <c r="G125" s="13">
        <v>60732780</v>
      </c>
      <c r="H125" s="13">
        <f t="shared" si="13"/>
        <v>60732780</v>
      </c>
      <c r="I125" s="13"/>
      <c r="J125" s="13"/>
      <c r="K125" s="39">
        <f t="shared" si="16"/>
        <v>60732780</v>
      </c>
      <c r="L125" s="14"/>
      <c r="M125" s="15">
        <v>45216</v>
      </c>
      <c r="N125" s="15">
        <v>45099</v>
      </c>
      <c r="O125" s="16"/>
      <c r="P125" s="16"/>
      <c r="Q125" s="16"/>
      <c r="R125" s="16"/>
      <c r="S125" s="17"/>
    </row>
    <row r="126" spans="1:19" ht="15" x14ac:dyDescent="0.25">
      <c r="A126" s="30">
        <v>999999</v>
      </c>
      <c r="B126" s="31" t="s">
        <v>215</v>
      </c>
      <c r="C126" s="32"/>
      <c r="D126" s="32"/>
      <c r="E126" s="32"/>
      <c r="F126" s="32"/>
      <c r="G126" s="33">
        <f>SUM(G105:G125)</f>
        <v>417515288</v>
      </c>
      <c r="H126" s="33">
        <f>SUM(H105:H125)</f>
        <v>417515288</v>
      </c>
      <c r="I126" s="33">
        <f>SUM(I105:I125)</f>
        <v>0</v>
      </c>
      <c r="J126" s="33">
        <f>SUM(J105:J125)</f>
        <v>0</v>
      </c>
      <c r="K126" s="33">
        <f>SUM(K105:K125)</f>
        <v>417515288</v>
      </c>
      <c r="L126" s="34"/>
      <c r="M126" s="35"/>
      <c r="N126" s="35"/>
      <c r="O126" s="36"/>
      <c r="P126" s="36"/>
      <c r="Q126" s="36"/>
      <c r="R126" s="36"/>
      <c r="S126" s="37"/>
    </row>
    <row r="127" spans="1:19" x14ac:dyDescent="0.25">
      <c r="A127" s="8">
        <v>0</v>
      </c>
      <c r="B127" s="9" t="s">
        <v>216</v>
      </c>
      <c r="C127" s="10" t="s">
        <v>217</v>
      </c>
      <c r="D127" s="11">
        <v>899999115</v>
      </c>
      <c r="E127" s="12" t="s">
        <v>218</v>
      </c>
      <c r="F127" s="12" t="s">
        <v>22</v>
      </c>
      <c r="G127" s="13">
        <v>5466632</v>
      </c>
      <c r="H127" s="13">
        <f>+G127</f>
        <v>5466632</v>
      </c>
      <c r="I127" s="13"/>
      <c r="J127" s="13"/>
      <c r="K127" s="13">
        <f>+H127</f>
        <v>5466632</v>
      </c>
      <c r="L127" s="14"/>
      <c r="M127" s="15">
        <v>45251</v>
      </c>
      <c r="N127" s="15">
        <f>+M127+30</f>
        <v>45281</v>
      </c>
      <c r="O127" s="16"/>
      <c r="P127" s="16"/>
      <c r="Q127" s="16"/>
      <c r="R127" s="16"/>
      <c r="S127" s="17"/>
    </row>
    <row r="128" spans="1:19" x14ac:dyDescent="0.25">
      <c r="A128" s="8">
        <v>1</v>
      </c>
      <c r="B128" s="9" t="s">
        <v>216</v>
      </c>
      <c r="C128" s="10" t="s">
        <v>217</v>
      </c>
      <c r="D128" s="11">
        <v>899999115</v>
      </c>
      <c r="E128" s="12" t="s">
        <v>218</v>
      </c>
      <c r="F128" s="12" t="s">
        <v>22</v>
      </c>
      <c r="G128" s="13">
        <v>913711</v>
      </c>
      <c r="H128" s="13">
        <f>+G128</f>
        <v>913711</v>
      </c>
      <c r="I128" s="13"/>
      <c r="J128" s="13"/>
      <c r="K128" s="13">
        <f>+H128</f>
        <v>913711</v>
      </c>
      <c r="L128" s="14"/>
      <c r="M128" s="15">
        <v>45251</v>
      </c>
      <c r="N128" s="15">
        <f>+M128+30</f>
        <v>45281</v>
      </c>
      <c r="O128" s="16"/>
      <c r="P128" s="16"/>
      <c r="Q128" s="16"/>
      <c r="R128" s="16"/>
      <c r="S128" s="17"/>
    </row>
    <row r="129" spans="1:19" ht="15" x14ac:dyDescent="0.25">
      <c r="A129" s="30">
        <v>999999</v>
      </c>
      <c r="B129" s="31" t="s">
        <v>219</v>
      </c>
      <c r="C129" s="32"/>
      <c r="D129" s="32"/>
      <c r="E129" s="32"/>
      <c r="F129" s="32"/>
      <c r="G129" s="33">
        <f>SUM(G127:G128)</f>
        <v>6380343</v>
      </c>
      <c r="H129" s="33">
        <f>SUM(H127:H128)</f>
        <v>6380343</v>
      </c>
      <c r="I129" s="33">
        <f>SUM(I127:I128)</f>
        <v>0</v>
      </c>
      <c r="J129" s="33">
        <f>SUM(J127:J128)</f>
        <v>0</v>
      </c>
      <c r="K129" s="33">
        <f>SUM(K127:K128)</f>
        <v>6380343</v>
      </c>
      <c r="L129" s="34"/>
      <c r="M129" s="35"/>
      <c r="N129" s="35"/>
      <c r="O129" s="36"/>
      <c r="P129" s="36"/>
      <c r="Q129" s="36"/>
      <c r="R129" s="36"/>
      <c r="S129" s="37"/>
    </row>
    <row r="130" spans="1:19" ht="24" x14ac:dyDescent="0.25">
      <c r="A130" s="8">
        <v>0</v>
      </c>
      <c r="B130" s="9" t="s">
        <v>220</v>
      </c>
      <c r="C130" s="10" t="s">
        <v>221</v>
      </c>
      <c r="D130" s="11">
        <v>890903407</v>
      </c>
      <c r="E130" s="12" t="s">
        <v>222</v>
      </c>
      <c r="F130" s="12" t="s">
        <v>22</v>
      </c>
      <c r="G130" s="13">
        <v>1306481</v>
      </c>
      <c r="H130" s="13">
        <f>+G130</f>
        <v>1306481</v>
      </c>
      <c r="I130" s="13"/>
      <c r="J130" s="13"/>
      <c r="K130" s="39">
        <f t="shared" ref="K130:K133" si="17">SUM(H130:J130)</f>
        <v>1306481</v>
      </c>
      <c r="L130" s="14"/>
      <c r="M130" s="21">
        <v>44620</v>
      </c>
      <c r="N130" s="21">
        <f>+M130+30</f>
        <v>44650</v>
      </c>
      <c r="O130" s="23"/>
      <c r="P130" s="23"/>
      <c r="Q130" s="23"/>
      <c r="R130" s="23"/>
      <c r="S130" s="24"/>
    </row>
    <row r="131" spans="1:19" ht="24" x14ac:dyDescent="0.25">
      <c r="A131" s="8">
        <v>1</v>
      </c>
      <c r="B131" s="9" t="s">
        <v>220</v>
      </c>
      <c r="C131" s="10" t="s">
        <v>221</v>
      </c>
      <c r="D131" s="11">
        <v>890903407</v>
      </c>
      <c r="E131" s="12" t="s">
        <v>222</v>
      </c>
      <c r="F131" s="12" t="s">
        <v>22</v>
      </c>
      <c r="G131" s="13">
        <v>25463302</v>
      </c>
      <c r="H131" s="13">
        <f t="shared" ref="H131:H133" si="18">+G131</f>
        <v>25463302</v>
      </c>
      <c r="I131" s="13"/>
      <c r="J131" s="13"/>
      <c r="K131" s="39">
        <f t="shared" si="17"/>
        <v>25463302</v>
      </c>
      <c r="L131" s="14"/>
      <c r="M131" s="21">
        <v>44840</v>
      </c>
      <c r="N131" s="21">
        <f t="shared" ref="N131:N133" si="19">+M131+30</f>
        <v>44870</v>
      </c>
      <c r="O131" s="23"/>
      <c r="P131" s="23"/>
      <c r="Q131" s="23"/>
      <c r="R131" s="23"/>
      <c r="S131" s="24"/>
    </row>
    <row r="132" spans="1:19" ht="24" x14ac:dyDescent="0.25">
      <c r="A132" s="8">
        <f>+A131+1</f>
        <v>2</v>
      </c>
      <c r="B132" s="9" t="s">
        <v>220</v>
      </c>
      <c r="C132" s="10" t="s">
        <v>221</v>
      </c>
      <c r="D132" s="11">
        <v>890903407</v>
      </c>
      <c r="E132" s="12" t="s">
        <v>222</v>
      </c>
      <c r="F132" s="12" t="s">
        <v>22</v>
      </c>
      <c r="G132" s="13">
        <v>6902106</v>
      </c>
      <c r="H132" s="13">
        <f t="shared" si="18"/>
        <v>6902106</v>
      </c>
      <c r="I132" s="13"/>
      <c r="J132" s="13"/>
      <c r="K132" s="39">
        <f t="shared" si="17"/>
        <v>6902106</v>
      </c>
      <c r="L132" s="14"/>
      <c r="M132" s="21">
        <v>44964</v>
      </c>
      <c r="N132" s="21">
        <f t="shared" si="19"/>
        <v>44994</v>
      </c>
      <c r="O132" s="23"/>
      <c r="P132" s="23"/>
      <c r="Q132" s="23"/>
      <c r="R132" s="23"/>
      <c r="S132" s="24"/>
    </row>
    <row r="133" spans="1:19" ht="24" x14ac:dyDescent="0.25">
      <c r="A133" s="8">
        <f>+A132+1</f>
        <v>3</v>
      </c>
      <c r="B133" s="9" t="s">
        <v>220</v>
      </c>
      <c r="C133" s="10" t="s">
        <v>221</v>
      </c>
      <c r="D133" s="11">
        <v>890903407</v>
      </c>
      <c r="E133" s="12" t="s">
        <v>222</v>
      </c>
      <c r="F133" s="12" t="s">
        <v>22</v>
      </c>
      <c r="G133" s="13">
        <v>28565616</v>
      </c>
      <c r="H133" s="13">
        <f t="shared" si="18"/>
        <v>28565616</v>
      </c>
      <c r="I133" s="13"/>
      <c r="J133" s="13"/>
      <c r="K133" s="39">
        <f t="shared" si="17"/>
        <v>28565616</v>
      </c>
      <c r="L133" s="14"/>
      <c r="M133" s="21">
        <v>45006</v>
      </c>
      <c r="N133" s="21">
        <f t="shared" si="19"/>
        <v>45036</v>
      </c>
      <c r="O133" s="23"/>
      <c r="P133" s="23"/>
      <c r="Q133" s="23"/>
      <c r="R133" s="23"/>
      <c r="S133" s="24"/>
    </row>
    <row r="134" spans="1:19" ht="15" x14ac:dyDescent="0.25">
      <c r="A134" s="30">
        <v>999999</v>
      </c>
      <c r="B134" s="31" t="s">
        <v>223</v>
      </c>
      <c r="C134" s="32"/>
      <c r="D134" s="32"/>
      <c r="E134" s="32"/>
      <c r="F134" s="32"/>
      <c r="G134" s="33">
        <f>SUM(G130:G133)</f>
        <v>62237505</v>
      </c>
      <c r="H134" s="33">
        <f>SUM(H130:H133)</f>
        <v>62237505</v>
      </c>
      <c r="I134" s="33">
        <f>SUM(I130:I133)</f>
        <v>0</v>
      </c>
      <c r="J134" s="33">
        <f>SUM(J130:J133)</f>
        <v>0</v>
      </c>
      <c r="K134" s="33">
        <f>SUM(K130:K133)</f>
        <v>62237505</v>
      </c>
      <c r="L134" s="34"/>
      <c r="M134" s="35"/>
      <c r="N134" s="35"/>
      <c r="O134" s="36"/>
      <c r="P134" s="36"/>
      <c r="Q134" s="36"/>
      <c r="R134" s="36"/>
      <c r="S134" s="37"/>
    </row>
    <row r="135" spans="1:19" x14ac:dyDescent="0.25">
      <c r="A135" s="8">
        <v>0</v>
      </c>
      <c r="B135" s="9" t="s">
        <v>224</v>
      </c>
      <c r="C135" s="10" t="s">
        <v>225</v>
      </c>
      <c r="D135" s="11">
        <v>1026305282</v>
      </c>
      <c r="E135" s="20" t="s">
        <v>226</v>
      </c>
      <c r="F135" s="12" t="s">
        <v>22</v>
      </c>
      <c r="G135" s="13">
        <v>2034049</v>
      </c>
      <c r="H135" s="13">
        <f t="shared" ref="H135:H198" si="20">+G135</f>
        <v>2034049</v>
      </c>
      <c r="I135" s="13"/>
      <c r="J135" s="13"/>
      <c r="K135" s="39">
        <f t="shared" ref="K135:K160" si="21">SUM(H135:J135)</f>
        <v>2034049</v>
      </c>
      <c r="L135" s="14"/>
      <c r="M135" s="15">
        <v>44988</v>
      </c>
      <c r="N135" s="15">
        <f t="shared" ref="N135:N157" si="22">+M135+30</f>
        <v>45018</v>
      </c>
      <c r="O135" s="16"/>
      <c r="P135" s="16"/>
      <c r="Q135" s="16"/>
      <c r="R135" s="16"/>
      <c r="S135" s="17"/>
    </row>
    <row r="136" spans="1:19" x14ac:dyDescent="0.25">
      <c r="A136" s="8">
        <v>1</v>
      </c>
      <c r="B136" s="9" t="s">
        <v>224</v>
      </c>
      <c r="C136" s="10" t="s">
        <v>225</v>
      </c>
      <c r="D136" s="11">
        <v>1026305282</v>
      </c>
      <c r="E136" s="20" t="s">
        <v>226</v>
      </c>
      <c r="F136" s="12" t="s">
        <v>22</v>
      </c>
      <c r="G136" s="13">
        <v>1599849</v>
      </c>
      <c r="H136" s="13">
        <f t="shared" si="20"/>
        <v>1599849</v>
      </c>
      <c r="I136" s="13"/>
      <c r="J136" s="13"/>
      <c r="K136" s="39">
        <f>SUM(H136:J136)</f>
        <v>1599849</v>
      </c>
      <c r="L136" s="14"/>
      <c r="M136" s="15">
        <v>45036</v>
      </c>
      <c r="N136" s="15">
        <f t="shared" si="22"/>
        <v>45066</v>
      </c>
      <c r="O136" s="16"/>
      <c r="P136" s="16"/>
      <c r="Q136" s="16"/>
      <c r="R136" s="16"/>
      <c r="S136" s="17"/>
    </row>
    <row r="137" spans="1:19" ht="15" x14ac:dyDescent="0.25">
      <c r="A137" s="8">
        <v>2</v>
      </c>
      <c r="B137" s="9" t="s">
        <v>227</v>
      </c>
      <c r="C137" s="10" t="s">
        <v>228</v>
      </c>
      <c r="D137" s="11">
        <v>12277979</v>
      </c>
      <c r="E137" s="29" t="s">
        <v>229</v>
      </c>
      <c r="F137" s="12" t="s">
        <v>22</v>
      </c>
      <c r="G137" s="13">
        <v>527815</v>
      </c>
      <c r="H137" s="13">
        <f t="shared" si="20"/>
        <v>527815</v>
      </c>
      <c r="I137" s="13"/>
      <c r="J137" s="13"/>
      <c r="K137" s="39">
        <f>SUM(H137:J137)</f>
        <v>527815</v>
      </c>
      <c r="L137" s="14"/>
      <c r="M137" s="15">
        <v>44713</v>
      </c>
      <c r="N137" s="15">
        <f t="shared" si="22"/>
        <v>44743</v>
      </c>
      <c r="O137" s="16"/>
      <c r="P137" s="16"/>
      <c r="Q137" s="16"/>
      <c r="R137" s="16"/>
      <c r="S137" s="17"/>
    </row>
    <row r="138" spans="1:19" ht="15" x14ac:dyDescent="0.25">
      <c r="A138" s="8">
        <v>3</v>
      </c>
      <c r="B138" s="9" t="s">
        <v>230</v>
      </c>
      <c r="C138" s="10" t="s">
        <v>228</v>
      </c>
      <c r="D138" s="11">
        <v>12277979</v>
      </c>
      <c r="E138" s="29" t="s">
        <v>229</v>
      </c>
      <c r="F138" s="12" t="s">
        <v>22</v>
      </c>
      <c r="G138" s="13">
        <v>720000</v>
      </c>
      <c r="H138" s="13">
        <f t="shared" si="20"/>
        <v>720000</v>
      </c>
      <c r="I138" s="13"/>
      <c r="J138" s="13"/>
      <c r="K138" s="39">
        <f>SUM(H138:J138)</f>
        <v>720000</v>
      </c>
      <c r="L138" s="14"/>
      <c r="M138" s="15">
        <v>44719</v>
      </c>
      <c r="N138" s="15">
        <f t="shared" si="22"/>
        <v>44749</v>
      </c>
      <c r="O138" s="16"/>
      <c r="P138" s="16"/>
      <c r="Q138" s="16"/>
      <c r="R138" s="16"/>
      <c r="S138" s="17"/>
    </row>
    <row r="139" spans="1:19" ht="15" x14ac:dyDescent="0.25">
      <c r="A139" s="8">
        <v>4</v>
      </c>
      <c r="B139" s="9" t="s">
        <v>231</v>
      </c>
      <c r="C139" s="10" t="s">
        <v>228</v>
      </c>
      <c r="D139" s="11">
        <v>12277979</v>
      </c>
      <c r="E139" s="29" t="s">
        <v>229</v>
      </c>
      <c r="F139" s="12" t="s">
        <v>22</v>
      </c>
      <c r="G139" s="13">
        <v>1489550</v>
      </c>
      <c r="H139" s="13">
        <f t="shared" si="20"/>
        <v>1489550</v>
      </c>
      <c r="I139" s="13"/>
      <c r="J139" s="13"/>
      <c r="K139" s="39">
        <f>SUM(H139:J139)</f>
        <v>1489550</v>
      </c>
      <c r="L139" s="14"/>
      <c r="M139" s="15">
        <v>44735</v>
      </c>
      <c r="N139" s="15">
        <f t="shared" si="22"/>
        <v>44765</v>
      </c>
      <c r="O139" s="16"/>
      <c r="P139" s="16"/>
      <c r="Q139" s="16"/>
      <c r="R139" s="16"/>
      <c r="S139" s="17"/>
    </row>
    <row r="140" spans="1:19" ht="15" x14ac:dyDescent="0.25">
      <c r="A140" s="8">
        <v>5</v>
      </c>
      <c r="B140" s="9" t="s">
        <v>232</v>
      </c>
      <c r="C140" s="10" t="s">
        <v>228</v>
      </c>
      <c r="D140" s="11">
        <v>12277979</v>
      </c>
      <c r="E140" s="29" t="s">
        <v>229</v>
      </c>
      <c r="F140" s="12" t="s">
        <v>22</v>
      </c>
      <c r="G140" s="13">
        <v>585200</v>
      </c>
      <c r="H140" s="13">
        <f t="shared" si="20"/>
        <v>585200</v>
      </c>
      <c r="I140" s="13"/>
      <c r="J140" s="13"/>
      <c r="K140" s="39">
        <f>SUM(H140:J140)</f>
        <v>585200</v>
      </c>
      <c r="L140" s="14"/>
      <c r="M140" s="15">
        <v>44763</v>
      </c>
      <c r="N140" s="15">
        <f t="shared" si="22"/>
        <v>44793</v>
      </c>
      <c r="O140" s="16"/>
      <c r="P140" s="16"/>
      <c r="Q140" s="16"/>
      <c r="R140" s="16"/>
      <c r="S140" s="17"/>
    </row>
    <row r="141" spans="1:19" x14ac:dyDescent="0.25">
      <c r="A141" s="8">
        <v>6</v>
      </c>
      <c r="B141" s="9" t="s">
        <v>233</v>
      </c>
      <c r="C141" s="10" t="s">
        <v>60</v>
      </c>
      <c r="D141" s="11">
        <v>17063209</v>
      </c>
      <c r="E141" s="12" t="s">
        <v>69</v>
      </c>
      <c r="F141" s="12" t="s">
        <v>22</v>
      </c>
      <c r="G141" s="13">
        <v>4000000</v>
      </c>
      <c r="H141" s="13">
        <f t="shared" si="20"/>
        <v>4000000</v>
      </c>
      <c r="I141" s="13"/>
      <c r="J141" s="13"/>
      <c r="K141" s="39">
        <f t="shared" si="21"/>
        <v>4000000</v>
      </c>
      <c r="L141" s="14"/>
      <c r="M141" s="15">
        <v>45197</v>
      </c>
      <c r="N141" s="15">
        <f t="shared" si="22"/>
        <v>45227</v>
      </c>
      <c r="O141" s="16"/>
      <c r="P141" s="16"/>
      <c r="Q141" s="16"/>
      <c r="R141" s="16"/>
      <c r="S141" s="17"/>
    </row>
    <row r="142" spans="1:19" ht="36" x14ac:dyDescent="0.25">
      <c r="A142" s="8">
        <v>7</v>
      </c>
      <c r="B142" s="9" t="s">
        <v>234</v>
      </c>
      <c r="C142" s="10" t="s">
        <v>235</v>
      </c>
      <c r="D142" s="11">
        <v>41366010</v>
      </c>
      <c r="E142" s="12" t="s">
        <v>69</v>
      </c>
      <c r="F142" s="12" t="s">
        <v>22</v>
      </c>
      <c r="G142" s="13">
        <v>1094080</v>
      </c>
      <c r="H142" s="13">
        <f t="shared" si="20"/>
        <v>1094080</v>
      </c>
      <c r="I142" s="13"/>
      <c r="J142" s="13"/>
      <c r="K142" s="39">
        <f t="shared" si="21"/>
        <v>1094080</v>
      </c>
      <c r="L142" s="14"/>
      <c r="M142" s="15">
        <v>44690</v>
      </c>
      <c r="N142" s="15">
        <f t="shared" si="22"/>
        <v>44720</v>
      </c>
      <c r="O142" s="16"/>
      <c r="P142" s="16"/>
      <c r="Q142" s="16"/>
      <c r="R142" s="16"/>
      <c r="S142" s="17"/>
    </row>
    <row r="143" spans="1:19" ht="24" x14ac:dyDescent="0.25">
      <c r="A143" s="8">
        <v>8</v>
      </c>
      <c r="B143" s="9" t="s">
        <v>236</v>
      </c>
      <c r="C143" s="10" t="s">
        <v>237</v>
      </c>
      <c r="D143" s="11">
        <v>52622236</v>
      </c>
      <c r="E143" s="29" t="s">
        <v>238</v>
      </c>
      <c r="F143" s="12" t="s">
        <v>22</v>
      </c>
      <c r="G143" s="13">
        <v>251477</v>
      </c>
      <c r="H143" s="13">
        <f t="shared" si="20"/>
        <v>251477</v>
      </c>
      <c r="I143" s="13"/>
      <c r="J143" s="13"/>
      <c r="K143" s="39">
        <f t="shared" si="21"/>
        <v>251477</v>
      </c>
      <c r="L143" s="14"/>
      <c r="M143" s="15">
        <v>44651</v>
      </c>
      <c r="N143" s="15">
        <f t="shared" si="22"/>
        <v>44681</v>
      </c>
      <c r="O143" s="16"/>
      <c r="P143" s="16"/>
      <c r="Q143" s="16"/>
      <c r="R143" s="16"/>
      <c r="S143" s="17"/>
    </row>
    <row r="144" spans="1:19" ht="24" x14ac:dyDescent="0.25">
      <c r="A144" s="8">
        <v>9</v>
      </c>
      <c r="B144" s="9" t="s">
        <v>239</v>
      </c>
      <c r="C144" s="10" t="s">
        <v>240</v>
      </c>
      <c r="D144" s="11">
        <v>79864252</v>
      </c>
      <c r="E144" s="12" t="s">
        <v>69</v>
      </c>
      <c r="F144" s="12" t="s">
        <v>22</v>
      </c>
      <c r="G144" s="13">
        <v>124019</v>
      </c>
      <c r="H144" s="13">
        <f t="shared" si="20"/>
        <v>124019</v>
      </c>
      <c r="I144" s="13"/>
      <c r="J144" s="13"/>
      <c r="K144" s="39">
        <f t="shared" si="21"/>
        <v>124019</v>
      </c>
      <c r="L144" s="14"/>
      <c r="M144" s="15">
        <v>44861</v>
      </c>
      <c r="N144" s="15">
        <f t="shared" si="22"/>
        <v>44891</v>
      </c>
      <c r="O144" s="16"/>
      <c r="P144" s="16"/>
      <c r="Q144" s="16"/>
      <c r="R144" s="16"/>
      <c r="S144" s="17"/>
    </row>
    <row r="145" spans="1:19" ht="24" x14ac:dyDescent="0.25">
      <c r="A145" s="8">
        <v>10</v>
      </c>
      <c r="B145" s="9" t="s">
        <v>241</v>
      </c>
      <c r="C145" s="10" t="s">
        <v>240</v>
      </c>
      <c r="D145" s="11">
        <v>79864252</v>
      </c>
      <c r="E145" s="12" t="s">
        <v>69</v>
      </c>
      <c r="F145" s="12" t="s">
        <v>22</v>
      </c>
      <c r="G145" s="13">
        <v>109999</v>
      </c>
      <c r="H145" s="13">
        <f t="shared" si="20"/>
        <v>109999</v>
      </c>
      <c r="I145" s="13"/>
      <c r="J145" s="13"/>
      <c r="K145" s="39">
        <f t="shared" si="21"/>
        <v>109999</v>
      </c>
      <c r="L145" s="14"/>
      <c r="M145" s="15">
        <v>44915</v>
      </c>
      <c r="N145" s="15">
        <f t="shared" si="22"/>
        <v>44945</v>
      </c>
      <c r="O145" s="16"/>
      <c r="P145" s="16"/>
      <c r="Q145" s="16"/>
      <c r="R145" s="16"/>
      <c r="S145" s="17"/>
    </row>
    <row r="146" spans="1:19" ht="36" x14ac:dyDescent="0.25">
      <c r="A146" s="8">
        <v>11</v>
      </c>
      <c r="B146" s="9" t="s">
        <v>242</v>
      </c>
      <c r="C146" s="10" t="s">
        <v>243</v>
      </c>
      <c r="D146" s="11">
        <v>800037199</v>
      </c>
      <c r="E146" s="12" t="s">
        <v>244</v>
      </c>
      <c r="F146" s="12" t="s">
        <v>22</v>
      </c>
      <c r="G146" s="13">
        <v>315000000</v>
      </c>
      <c r="H146" s="13">
        <f>+G146</f>
        <v>315000000</v>
      </c>
      <c r="I146" s="13"/>
      <c r="J146" s="13"/>
      <c r="K146" s="39">
        <f t="shared" si="21"/>
        <v>315000000</v>
      </c>
      <c r="L146" s="14"/>
      <c r="M146" s="15">
        <v>44926</v>
      </c>
      <c r="N146" s="15">
        <f t="shared" si="22"/>
        <v>44956</v>
      </c>
      <c r="O146" s="16"/>
      <c r="P146" s="16"/>
      <c r="Q146" s="16"/>
      <c r="R146" s="16"/>
      <c r="S146" s="17"/>
    </row>
    <row r="147" spans="1:19" ht="24" x14ac:dyDescent="0.25">
      <c r="A147" s="8">
        <v>12</v>
      </c>
      <c r="B147" s="9" t="s">
        <v>245</v>
      </c>
      <c r="C147" s="10" t="s">
        <v>246</v>
      </c>
      <c r="D147" s="11">
        <v>800076719</v>
      </c>
      <c r="E147" s="12" t="s">
        <v>247</v>
      </c>
      <c r="F147" s="12" t="s">
        <v>22</v>
      </c>
      <c r="G147" s="13">
        <v>4324899</v>
      </c>
      <c r="H147" s="13">
        <f t="shared" si="20"/>
        <v>4324899</v>
      </c>
      <c r="I147" s="13"/>
      <c r="J147" s="13"/>
      <c r="K147" s="39">
        <f t="shared" si="21"/>
        <v>4324899</v>
      </c>
      <c r="L147" s="14"/>
      <c r="M147" s="15">
        <v>44670</v>
      </c>
      <c r="N147" s="15">
        <f t="shared" si="22"/>
        <v>44700</v>
      </c>
      <c r="O147" s="16"/>
      <c r="P147" s="16"/>
      <c r="Q147" s="16"/>
      <c r="R147" s="16"/>
      <c r="S147" s="17"/>
    </row>
    <row r="148" spans="1:19" ht="24" x14ac:dyDescent="0.25">
      <c r="A148" s="8">
        <v>13</v>
      </c>
      <c r="B148" s="9" t="s">
        <v>248</v>
      </c>
      <c r="C148" s="10" t="s">
        <v>246</v>
      </c>
      <c r="D148" s="11">
        <v>800076719</v>
      </c>
      <c r="E148" s="12" t="s">
        <v>247</v>
      </c>
      <c r="F148" s="12" t="s">
        <v>22</v>
      </c>
      <c r="G148" s="13">
        <v>2156716</v>
      </c>
      <c r="H148" s="13">
        <f t="shared" si="20"/>
        <v>2156716</v>
      </c>
      <c r="I148" s="13"/>
      <c r="J148" s="13"/>
      <c r="K148" s="39">
        <f t="shared" si="21"/>
        <v>2156716</v>
      </c>
      <c r="L148" s="14"/>
      <c r="M148" s="15">
        <v>44706</v>
      </c>
      <c r="N148" s="15">
        <f t="shared" si="22"/>
        <v>44736</v>
      </c>
      <c r="O148" s="16"/>
      <c r="P148" s="16"/>
      <c r="Q148" s="16"/>
      <c r="R148" s="16"/>
      <c r="S148" s="17"/>
    </row>
    <row r="149" spans="1:19" ht="24" x14ac:dyDescent="0.25">
      <c r="A149" s="8">
        <v>14</v>
      </c>
      <c r="B149" s="9" t="s">
        <v>249</v>
      </c>
      <c r="C149" s="10" t="s">
        <v>246</v>
      </c>
      <c r="D149" s="11">
        <v>800076719</v>
      </c>
      <c r="E149" s="12" t="s">
        <v>247</v>
      </c>
      <c r="F149" s="12" t="s">
        <v>22</v>
      </c>
      <c r="G149" s="13">
        <v>5329695</v>
      </c>
      <c r="H149" s="13">
        <f t="shared" si="20"/>
        <v>5329695</v>
      </c>
      <c r="I149" s="13"/>
      <c r="J149" s="13"/>
      <c r="K149" s="39">
        <f t="shared" si="21"/>
        <v>5329695</v>
      </c>
      <c r="L149" s="14"/>
      <c r="M149" s="15">
        <v>44799</v>
      </c>
      <c r="N149" s="15">
        <f t="shared" si="22"/>
        <v>44829</v>
      </c>
      <c r="O149" s="16"/>
      <c r="P149" s="16"/>
      <c r="Q149" s="16"/>
      <c r="R149" s="16"/>
      <c r="S149" s="17"/>
    </row>
    <row r="150" spans="1:19" ht="24" x14ac:dyDescent="0.25">
      <c r="A150" s="8">
        <v>15</v>
      </c>
      <c r="B150" s="9" t="s">
        <v>250</v>
      </c>
      <c r="C150" s="10" t="s">
        <v>246</v>
      </c>
      <c r="D150" s="11">
        <v>800076719</v>
      </c>
      <c r="E150" s="12" t="s">
        <v>247</v>
      </c>
      <c r="F150" s="12" t="s">
        <v>22</v>
      </c>
      <c r="G150" s="13">
        <v>724874</v>
      </c>
      <c r="H150" s="13">
        <f t="shared" si="20"/>
        <v>724874</v>
      </c>
      <c r="I150" s="13"/>
      <c r="J150" s="13"/>
      <c r="K150" s="39">
        <f t="shared" si="21"/>
        <v>724874</v>
      </c>
      <c r="L150" s="14"/>
      <c r="M150" s="15">
        <v>44799</v>
      </c>
      <c r="N150" s="15">
        <f t="shared" si="22"/>
        <v>44829</v>
      </c>
      <c r="O150" s="16"/>
      <c r="P150" s="16"/>
      <c r="Q150" s="16"/>
      <c r="R150" s="16"/>
      <c r="S150" s="17"/>
    </row>
    <row r="151" spans="1:19" ht="24" x14ac:dyDescent="0.25">
      <c r="A151" s="8">
        <v>16</v>
      </c>
      <c r="B151" s="9" t="s">
        <v>251</v>
      </c>
      <c r="C151" s="10" t="s">
        <v>252</v>
      </c>
      <c r="D151" s="11">
        <v>800141021</v>
      </c>
      <c r="E151" s="12" t="s">
        <v>253</v>
      </c>
      <c r="F151" s="12" t="s">
        <v>22</v>
      </c>
      <c r="G151" s="13">
        <v>4141200</v>
      </c>
      <c r="H151" s="13">
        <f t="shared" si="20"/>
        <v>4141200</v>
      </c>
      <c r="I151" s="13"/>
      <c r="J151" s="13"/>
      <c r="K151" s="39">
        <f t="shared" si="21"/>
        <v>4141200</v>
      </c>
      <c r="L151" s="14"/>
      <c r="M151" s="15">
        <v>45173</v>
      </c>
      <c r="N151" s="15">
        <f t="shared" si="22"/>
        <v>45203</v>
      </c>
      <c r="O151" s="16"/>
      <c r="P151" s="16"/>
      <c r="Q151" s="16"/>
      <c r="R151" s="16"/>
      <c r="S151" s="17"/>
    </row>
    <row r="152" spans="1:19" ht="24" x14ac:dyDescent="0.25">
      <c r="A152" s="8">
        <v>17</v>
      </c>
      <c r="B152" s="9" t="s">
        <v>251</v>
      </c>
      <c r="C152" s="10" t="s">
        <v>252</v>
      </c>
      <c r="D152" s="11">
        <v>800141021</v>
      </c>
      <c r="E152" s="12" t="s">
        <v>253</v>
      </c>
      <c r="F152" s="12" t="s">
        <v>22</v>
      </c>
      <c r="G152" s="13">
        <v>4736200</v>
      </c>
      <c r="H152" s="13">
        <f t="shared" si="20"/>
        <v>4736200</v>
      </c>
      <c r="I152" s="13"/>
      <c r="J152" s="13"/>
      <c r="K152" s="39">
        <f t="shared" si="21"/>
        <v>4736200</v>
      </c>
      <c r="L152" s="14"/>
      <c r="M152" s="15">
        <v>45202</v>
      </c>
      <c r="N152" s="15">
        <f t="shared" si="22"/>
        <v>45232</v>
      </c>
      <c r="O152" s="16"/>
      <c r="P152" s="16"/>
      <c r="Q152" s="16"/>
      <c r="R152" s="16"/>
      <c r="S152" s="17"/>
    </row>
    <row r="153" spans="1:19" ht="24" x14ac:dyDescent="0.25">
      <c r="A153" s="8">
        <v>18</v>
      </c>
      <c r="B153" s="9" t="s">
        <v>251</v>
      </c>
      <c r="C153" s="10" t="s">
        <v>252</v>
      </c>
      <c r="D153" s="11">
        <v>800141021</v>
      </c>
      <c r="E153" s="12" t="s">
        <v>253</v>
      </c>
      <c r="F153" s="12" t="s">
        <v>22</v>
      </c>
      <c r="G153" s="13">
        <v>4188800</v>
      </c>
      <c r="H153" s="13">
        <f t="shared" si="20"/>
        <v>4188800</v>
      </c>
      <c r="I153" s="13"/>
      <c r="J153" s="13"/>
      <c r="K153" s="39">
        <f t="shared" si="21"/>
        <v>4188800</v>
      </c>
      <c r="L153" s="14"/>
      <c r="M153" s="15">
        <v>45233</v>
      </c>
      <c r="N153" s="15">
        <f t="shared" si="22"/>
        <v>45263</v>
      </c>
      <c r="O153" s="16"/>
      <c r="P153" s="16"/>
      <c r="Q153" s="16"/>
      <c r="R153" s="16"/>
      <c r="S153" s="17"/>
    </row>
    <row r="154" spans="1:19" ht="24" x14ac:dyDescent="0.25">
      <c r="A154" s="8">
        <v>19</v>
      </c>
      <c r="B154" s="9" t="s">
        <v>251</v>
      </c>
      <c r="C154" s="10" t="s">
        <v>252</v>
      </c>
      <c r="D154" s="11">
        <v>800141021</v>
      </c>
      <c r="E154" s="12" t="s">
        <v>253</v>
      </c>
      <c r="F154" s="12" t="s">
        <v>22</v>
      </c>
      <c r="G154" s="13">
        <f>4141200+26180886</f>
        <v>30322086</v>
      </c>
      <c r="H154" s="13">
        <f t="shared" si="20"/>
        <v>30322086</v>
      </c>
      <c r="I154" s="13"/>
      <c r="J154" s="13"/>
      <c r="K154" s="39">
        <f t="shared" si="21"/>
        <v>30322086</v>
      </c>
      <c r="L154" s="14"/>
      <c r="M154" s="15">
        <v>45263</v>
      </c>
      <c r="N154" s="15">
        <f t="shared" si="22"/>
        <v>45293</v>
      </c>
      <c r="O154" s="16"/>
      <c r="P154" s="16"/>
      <c r="Q154" s="16"/>
      <c r="R154" s="16"/>
      <c r="S154" s="17"/>
    </row>
    <row r="155" spans="1:19" ht="24" x14ac:dyDescent="0.25">
      <c r="A155" s="8">
        <v>20</v>
      </c>
      <c r="B155" s="9" t="s">
        <v>254</v>
      </c>
      <c r="C155" s="10" t="s">
        <v>255</v>
      </c>
      <c r="D155" s="11">
        <v>800215227</v>
      </c>
      <c r="E155" s="12" t="s">
        <v>256</v>
      </c>
      <c r="F155" s="12" t="s">
        <v>22</v>
      </c>
      <c r="G155" s="13">
        <v>283815</v>
      </c>
      <c r="H155" s="13">
        <f t="shared" si="20"/>
        <v>283815</v>
      </c>
      <c r="I155" s="13"/>
      <c r="J155" s="13"/>
      <c r="K155" s="39">
        <f t="shared" si="21"/>
        <v>283815</v>
      </c>
      <c r="L155" s="14"/>
      <c r="M155" s="15">
        <v>44684</v>
      </c>
      <c r="N155" s="15">
        <f t="shared" si="22"/>
        <v>44714</v>
      </c>
      <c r="O155" s="16"/>
      <c r="P155" s="16"/>
      <c r="Q155" s="16"/>
      <c r="R155" s="16"/>
      <c r="S155" s="17"/>
    </row>
    <row r="156" spans="1:19" ht="24" x14ac:dyDescent="0.25">
      <c r="A156" s="8">
        <v>21</v>
      </c>
      <c r="B156" s="9" t="s">
        <v>257</v>
      </c>
      <c r="C156" s="10" t="s">
        <v>255</v>
      </c>
      <c r="D156" s="11">
        <v>800215227</v>
      </c>
      <c r="E156" s="12" t="s">
        <v>256</v>
      </c>
      <c r="F156" s="12" t="s">
        <v>22</v>
      </c>
      <c r="G156" s="13">
        <v>283815</v>
      </c>
      <c r="H156" s="13">
        <f t="shared" si="20"/>
        <v>283815</v>
      </c>
      <c r="I156" s="13"/>
      <c r="J156" s="13"/>
      <c r="K156" s="39">
        <f t="shared" si="21"/>
        <v>283815</v>
      </c>
      <c r="L156" s="14"/>
      <c r="M156" s="15">
        <v>44720</v>
      </c>
      <c r="N156" s="15">
        <f t="shared" si="22"/>
        <v>44750</v>
      </c>
      <c r="O156" s="16"/>
      <c r="P156" s="16"/>
      <c r="Q156" s="16"/>
      <c r="R156" s="16"/>
      <c r="S156" s="17"/>
    </row>
    <row r="157" spans="1:19" ht="24" x14ac:dyDescent="0.25">
      <c r="A157" s="8">
        <v>22</v>
      </c>
      <c r="B157" s="9" t="s">
        <v>258</v>
      </c>
      <c r="C157" s="10" t="s">
        <v>255</v>
      </c>
      <c r="D157" s="11">
        <v>800215227</v>
      </c>
      <c r="E157" s="12" t="s">
        <v>256</v>
      </c>
      <c r="F157" s="12" t="s">
        <v>22</v>
      </c>
      <c r="G157" s="13">
        <v>283815</v>
      </c>
      <c r="H157" s="13">
        <f t="shared" si="20"/>
        <v>283815</v>
      </c>
      <c r="I157" s="13"/>
      <c r="J157" s="13"/>
      <c r="K157" s="39">
        <f t="shared" si="21"/>
        <v>283815</v>
      </c>
      <c r="L157" s="14"/>
      <c r="M157" s="15">
        <v>44744</v>
      </c>
      <c r="N157" s="15">
        <f t="shared" si="22"/>
        <v>44774</v>
      </c>
      <c r="O157" s="16"/>
      <c r="P157" s="16"/>
      <c r="Q157" s="16"/>
      <c r="R157" s="16"/>
      <c r="S157" s="17"/>
    </row>
    <row r="158" spans="1:19" ht="24" x14ac:dyDescent="0.25">
      <c r="A158" s="8">
        <v>23</v>
      </c>
      <c r="B158" s="9" t="s">
        <v>259</v>
      </c>
      <c r="C158" s="10" t="s">
        <v>260</v>
      </c>
      <c r="D158" s="11">
        <v>800218794</v>
      </c>
      <c r="E158" s="12" t="s">
        <v>261</v>
      </c>
      <c r="F158" s="12" t="s">
        <v>22</v>
      </c>
      <c r="G158" s="13">
        <v>197598</v>
      </c>
      <c r="H158" s="13">
        <f t="shared" si="20"/>
        <v>197598</v>
      </c>
      <c r="I158" s="13"/>
      <c r="J158" s="13"/>
      <c r="K158" s="39">
        <f t="shared" si="21"/>
        <v>197598</v>
      </c>
      <c r="L158" s="14"/>
      <c r="M158" s="15">
        <v>45141</v>
      </c>
      <c r="N158" s="15">
        <v>45141</v>
      </c>
      <c r="O158" s="16"/>
      <c r="P158" s="16"/>
      <c r="Q158" s="16"/>
      <c r="R158" s="16"/>
      <c r="S158" s="17"/>
    </row>
    <row r="159" spans="1:19" ht="24" x14ac:dyDescent="0.25">
      <c r="A159" s="8">
        <v>24</v>
      </c>
      <c r="B159" s="9" t="s">
        <v>259</v>
      </c>
      <c r="C159" s="10" t="s">
        <v>260</v>
      </c>
      <c r="D159" s="11">
        <v>800218794</v>
      </c>
      <c r="E159" s="12" t="s">
        <v>261</v>
      </c>
      <c r="F159" s="12" t="s">
        <v>22</v>
      </c>
      <c r="G159" s="13">
        <v>743179</v>
      </c>
      <c r="H159" s="13">
        <f t="shared" si="20"/>
        <v>743179</v>
      </c>
      <c r="I159" s="13"/>
      <c r="J159" s="13"/>
      <c r="K159" s="39">
        <f t="shared" si="21"/>
        <v>743179</v>
      </c>
      <c r="L159" s="14"/>
      <c r="M159" s="15">
        <v>45141</v>
      </c>
      <c r="N159" s="15">
        <v>45141</v>
      </c>
      <c r="O159" s="16"/>
      <c r="P159" s="16"/>
      <c r="Q159" s="16"/>
      <c r="R159" s="16"/>
      <c r="S159" s="17"/>
    </row>
    <row r="160" spans="1:19" ht="24" x14ac:dyDescent="0.25">
      <c r="A160" s="8">
        <v>25</v>
      </c>
      <c r="B160" s="9" t="s">
        <v>259</v>
      </c>
      <c r="C160" s="10" t="s">
        <v>260</v>
      </c>
      <c r="D160" s="11">
        <v>800218794</v>
      </c>
      <c r="E160" s="12" t="s">
        <v>261</v>
      </c>
      <c r="F160" s="12" t="s">
        <v>22</v>
      </c>
      <c r="G160" s="13">
        <v>943005</v>
      </c>
      <c r="H160" s="13">
        <f t="shared" si="20"/>
        <v>943005</v>
      </c>
      <c r="I160" s="13"/>
      <c r="J160" s="13"/>
      <c r="K160" s="39">
        <f t="shared" si="21"/>
        <v>943005</v>
      </c>
      <c r="L160" s="14"/>
      <c r="M160" s="15">
        <v>45141</v>
      </c>
      <c r="N160" s="15">
        <v>45141</v>
      </c>
      <c r="O160" s="16"/>
      <c r="P160" s="16"/>
      <c r="Q160" s="16"/>
      <c r="R160" s="16"/>
      <c r="S160" s="17"/>
    </row>
    <row r="161" spans="1:19" ht="24" x14ac:dyDescent="0.25">
      <c r="A161" s="8">
        <v>26</v>
      </c>
      <c r="B161" s="9" t="s">
        <v>259</v>
      </c>
      <c r="C161" s="10" t="s">
        <v>260</v>
      </c>
      <c r="D161" s="11">
        <v>800218794</v>
      </c>
      <c r="E161" s="12" t="s">
        <v>261</v>
      </c>
      <c r="F161" s="12" t="s">
        <v>22</v>
      </c>
      <c r="G161" s="13">
        <v>782922</v>
      </c>
      <c r="H161" s="13">
        <f t="shared" si="20"/>
        <v>782922</v>
      </c>
      <c r="I161" s="13"/>
      <c r="J161" s="13"/>
      <c r="K161" s="39">
        <f t="shared" ref="K161:K196" si="23">SUM(H161:J161)</f>
        <v>782922</v>
      </c>
      <c r="L161" s="14"/>
      <c r="M161" s="15">
        <v>45172</v>
      </c>
      <c r="N161" s="15">
        <f>+M161+30</f>
        <v>45202</v>
      </c>
      <c r="O161" s="16"/>
      <c r="P161" s="16"/>
      <c r="Q161" s="16"/>
      <c r="R161" s="16"/>
      <c r="S161" s="17"/>
    </row>
    <row r="162" spans="1:19" ht="24" x14ac:dyDescent="0.25">
      <c r="A162" s="8">
        <v>27</v>
      </c>
      <c r="B162" s="9" t="s">
        <v>259</v>
      </c>
      <c r="C162" s="10" t="s">
        <v>260</v>
      </c>
      <c r="D162" s="11">
        <v>800218794</v>
      </c>
      <c r="E162" s="12" t="s">
        <v>261</v>
      </c>
      <c r="F162" s="12" t="s">
        <v>22</v>
      </c>
      <c r="G162" s="13">
        <v>923173</v>
      </c>
      <c r="H162" s="13">
        <f t="shared" si="20"/>
        <v>923173</v>
      </c>
      <c r="I162" s="13"/>
      <c r="J162" s="13"/>
      <c r="K162" s="39">
        <f t="shared" si="23"/>
        <v>923173</v>
      </c>
      <c r="L162" s="14"/>
      <c r="M162" s="15">
        <v>45172</v>
      </c>
      <c r="N162" s="15">
        <f t="shared" ref="N162:N166" si="24">+M162+30</f>
        <v>45202</v>
      </c>
      <c r="O162" s="16"/>
      <c r="P162" s="16"/>
      <c r="Q162" s="16"/>
      <c r="R162" s="16"/>
      <c r="S162" s="17"/>
    </row>
    <row r="163" spans="1:19" ht="24" x14ac:dyDescent="0.25">
      <c r="A163" s="8">
        <v>28</v>
      </c>
      <c r="B163" s="9" t="s">
        <v>259</v>
      </c>
      <c r="C163" s="10" t="s">
        <v>260</v>
      </c>
      <c r="D163" s="11">
        <v>800218794</v>
      </c>
      <c r="E163" s="12" t="s">
        <v>261</v>
      </c>
      <c r="F163" s="12" t="s">
        <v>22</v>
      </c>
      <c r="G163" s="13">
        <v>727006</v>
      </c>
      <c r="H163" s="13">
        <f t="shared" si="20"/>
        <v>727006</v>
      </c>
      <c r="I163" s="13"/>
      <c r="J163" s="13"/>
      <c r="K163" s="39">
        <f t="shared" si="23"/>
        <v>727006</v>
      </c>
      <c r="L163" s="14"/>
      <c r="M163" s="15">
        <v>45172</v>
      </c>
      <c r="N163" s="15">
        <f t="shared" si="24"/>
        <v>45202</v>
      </c>
      <c r="O163" s="16"/>
      <c r="P163" s="16"/>
      <c r="Q163" s="16"/>
      <c r="R163" s="16"/>
      <c r="S163" s="17"/>
    </row>
    <row r="164" spans="1:19" ht="24" x14ac:dyDescent="0.25">
      <c r="A164" s="8">
        <v>29</v>
      </c>
      <c r="B164" s="9" t="s">
        <v>259</v>
      </c>
      <c r="C164" s="10" t="s">
        <v>260</v>
      </c>
      <c r="D164" s="11">
        <v>800218794</v>
      </c>
      <c r="E164" s="12" t="s">
        <v>261</v>
      </c>
      <c r="F164" s="12" t="s">
        <v>22</v>
      </c>
      <c r="G164" s="13">
        <v>966402</v>
      </c>
      <c r="H164" s="13">
        <f t="shared" si="20"/>
        <v>966402</v>
      </c>
      <c r="I164" s="13"/>
      <c r="J164" s="13"/>
      <c r="K164" s="39">
        <f t="shared" si="23"/>
        <v>966402</v>
      </c>
      <c r="L164" s="14"/>
      <c r="M164" s="15">
        <v>45202</v>
      </c>
      <c r="N164" s="15">
        <f t="shared" si="24"/>
        <v>45232</v>
      </c>
      <c r="O164" s="16"/>
      <c r="P164" s="16"/>
      <c r="Q164" s="16"/>
      <c r="R164" s="16"/>
      <c r="S164" s="17"/>
    </row>
    <row r="165" spans="1:19" ht="24" x14ac:dyDescent="0.25">
      <c r="A165" s="8">
        <v>30</v>
      </c>
      <c r="B165" s="9" t="s">
        <v>259</v>
      </c>
      <c r="C165" s="10" t="s">
        <v>260</v>
      </c>
      <c r="D165" s="11">
        <v>800218794</v>
      </c>
      <c r="E165" s="12" t="s">
        <v>261</v>
      </c>
      <c r="F165" s="12" t="s">
        <v>22</v>
      </c>
      <c r="G165" s="13">
        <v>759628</v>
      </c>
      <c r="H165" s="13">
        <f t="shared" si="20"/>
        <v>759628</v>
      </c>
      <c r="I165" s="13"/>
      <c r="J165" s="13"/>
      <c r="K165" s="39">
        <f t="shared" si="23"/>
        <v>759628</v>
      </c>
      <c r="L165" s="14"/>
      <c r="M165" s="15">
        <v>45233</v>
      </c>
      <c r="N165" s="15">
        <f t="shared" si="24"/>
        <v>45263</v>
      </c>
      <c r="O165" s="16"/>
      <c r="P165" s="16"/>
      <c r="Q165" s="16"/>
      <c r="R165" s="16"/>
      <c r="S165" s="17"/>
    </row>
    <row r="166" spans="1:19" ht="24" x14ac:dyDescent="0.25">
      <c r="A166" s="8">
        <v>31</v>
      </c>
      <c r="B166" s="9" t="s">
        <v>259</v>
      </c>
      <c r="C166" s="10" t="s">
        <v>260</v>
      </c>
      <c r="D166" s="11">
        <v>800218794</v>
      </c>
      <c r="E166" s="12" t="s">
        <v>261</v>
      </c>
      <c r="F166" s="12" t="s">
        <v>22</v>
      </c>
      <c r="G166" s="13">
        <f>1717264-550359</f>
        <v>1166905</v>
      </c>
      <c r="H166" s="13">
        <f t="shared" si="20"/>
        <v>1166905</v>
      </c>
      <c r="I166" s="13"/>
      <c r="J166" s="13"/>
      <c r="K166" s="39">
        <f t="shared" si="23"/>
        <v>1166905</v>
      </c>
      <c r="L166" s="14"/>
      <c r="M166" s="15">
        <v>45263</v>
      </c>
      <c r="N166" s="15">
        <f t="shared" si="24"/>
        <v>45293</v>
      </c>
      <c r="O166" s="16"/>
      <c r="P166" s="16"/>
      <c r="Q166" s="16"/>
      <c r="R166" s="16"/>
      <c r="S166" s="17"/>
    </row>
    <row r="167" spans="1:19" x14ac:dyDescent="0.25">
      <c r="A167" s="8">
        <v>32</v>
      </c>
      <c r="B167" s="9" t="s">
        <v>262</v>
      </c>
      <c r="C167" s="10" t="s">
        <v>263</v>
      </c>
      <c r="D167" s="11">
        <v>805002194</v>
      </c>
      <c r="E167" s="12" t="s">
        <v>264</v>
      </c>
      <c r="F167" s="12" t="s">
        <v>22</v>
      </c>
      <c r="G167" s="13">
        <v>47700</v>
      </c>
      <c r="H167" s="13">
        <f t="shared" si="20"/>
        <v>47700</v>
      </c>
      <c r="I167" s="13"/>
      <c r="J167" s="13"/>
      <c r="K167" s="39">
        <f t="shared" si="23"/>
        <v>47700</v>
      </c>
      <c r="L167" s="14"/>
      <c r="M167" s="15">
        <v>45219</v>
      </c>
      <c r="N167" s="15">
        <f>+M167+30</f>
        <v>45249</v>
      </c>
      <c r="O167" s="16"/>
      <c r="P167" s="16"/>
      <c r="Q167" s="16"/>
      <c r="R167" s="16"/>
      <c r="S167" s="17"/>
    </row>
    <row r="168" spans="1:19" ht="24" x14ac:dyDescent="0.25">
      <c r="A168" s="8">
        <v>33</v>
      </c>
      <c r="B168" s="9" t="s">
        <v>265</v>
      </c>
      <c r="C168" s="10" t="s">
        <v>266</v>
      </c>
      <c r="D168" s="11">
        <v>830012017</v>
      </c>
      <c r="E168" s="12" t="s">
        <v>267</v>
      </c>
      <c r="F168" s="12" t="s">
        <v>22</v>
      </c>
      <c r="G168" s="13">
        <v>444733</v>
      </c>
      <c r="H168" s="13">
        <f t="shared" si="20"/>
        <v>444733</v>
      </c>
      <c r="I168" s="13"/>
      <c r="J168" s="13"/>
      <c r="K168" s="39">
        <f t="shared" si="23"/>
        <v>444733</v>
      </c>
      <c r="L168" s="14"/>
      <c r="M168" s="15">
        <v>44890</v>
      </c>
      <c r="N168" s="15">
        <f t="shared" ref="N168:N197" si="25">+M168+30</f>
        <v>44920</v>
      </c>
      <c r="O168" s="16"/>
      <c r="P168" s="16"/>
      <c r="Q168" s="16"/>
      <c r="R168" s="16"/>
      <c r="S168" s="17"/>
    </row>
    <row r="169" spans="1:19" ht="36" x14ac:dyDescent="0.25">
      <c r="A169" s="8">
        <v>34</v>
      </c>
      <c r="B169" s="9" t="s">
        <v>268</v>
      </c>
      <c r="C169" s="10" t="s">
        <v>269</v>
      </c>
      <c r="D169" s="11">
        <v>830053812</v>
      </c>
      <c r="E169" s="40" t="s">
        <v>270</v>
      </c>
      <c r="F169" s="12" t="s">
        <v>22</v>
      </c>
      <c r="G169" s="13">
        <v>200000000</v>
      </c>
      <c r="H169" s="13">
        <f t="shared" si="20"/>
        <v>200000000</v>
      </c>
      <c r="I169" s="13"/>
      <c r="J169" s="13"/>
      <c r="K169" s="39">
        <f t="shared" si="23"/>
        <v>200000000</v>
      </c>
      <c r="L169" s="14"/>
      <c r="M169" s="15">
        <v>44315</v>
      </c>
      <c r="N169" s="15">
        <f t="shared" si="25"/>
        <v>44345</v>
      </c>
      <c r="O169" s="16"/>
      <c r="P169" s="16"/>
      <c r="Q169" s="16"/>
      <c r="R169" s="16"/>
      <c r="S169" s="17"/>
    </row>
    <row r="170" spans="1:19" ht="24" x14ac:dyDescent="0.25">
      <c r="A170" s="8">
        <v>35</v>
      </c>
      <c r="B170" s="9" t="s">
        <v>271</v>
      </c>
      <c r="C170" s="10" t="s">
        <v>272</v>
      </c>
      <c r="D170" s="11">
        <v>830056164</v>
      </c>
      <c r="E170" s="29" t="s">
        <v>273</v>
      </c>
      <c r="F170" s="12" t="s">
        <v>22</v>
      </c>
      <c r="G170" s="13">
        <v>4751006</v>
      </c>
      <c r="H170" s="13">
        <f t="shared" si="20"/>
        <v>4751006</v>
      </c>
      <c r="I170" s="13"/>
      <c r="J170" s="13"/>
      <c r="K170" s="39">
        <f t="shared" si="23"/>
        <v>4751006</v>
      </c>
      <c r="L170" s="14"/>
      <c r="M170" s="15">
        <v>45139</v>
      </c>
      <c r="N170" s="15">
        <f t="shared" si="25"/>
        <v>45169</v>
      </c>
      <c r="O170" s="16"/>
      <c r="P170" s="16"/>
      <c r="Q170" s="16"/>
      <c r="R170" s="16"/>
      <c r="S170" s="17"/>
    </row>
    <row r="171" spans="1:19" ht="36" x14ac:dyDescent="0.25">
      <c r="A171" s="8">
        <v>36</v>
      </c>
      <c r="B171" s="9" t="s">
        <v>274</v>
      </c>
      <c r="C171" s="10" t="s">
        <v>275</v>
      </c>
      <c r="D171" s="11">
        <v>860024452</v>
      </c>
      <c r="E171" s="12" t="s">
        <v>276</v>
      </c>
      <c r="F171" s="12" t="s">
        <v>22</v>
      </c>
      <c r="G171" s="13">
        <v>1203000</v>
      </c>
      <c r="H171" s="13">
        <f t="shared" si="20"/>
        <v>1203000</v>
      </c>
      <c r="I171" s="13"/>
      <c r="J171" s="13"/>
      <c r="K171" s="39">
        <f t="shared" si="23"/>
        <v>1203000</v>
      </c>
      <c r="L171" s="14"/>
      <c r="M171" s="15">
        <v>44687</v>
      </c>
      <c r="N171" s="15">
        <f t="shared" si="25"/>
        <v>44717</v>
      </c>
      <c r="O171" s="16"/>
      <c r="P171" s="16"/>
      <c r="Q171" s="16"/>
      <c r="R171" s="16"/>
      <c r="S171" s="17"/>
    </row>
    <row r="172" spans="1:19" ht="36" x14ac:dyDescent="0.25">
      <c r="A172" s="8">
        <v>37</v>
      </c>
      <c r="B172" s="9" t="s">
        <v>277</v>
      </c>
      <c r="C172" s="10" t="s">
        <v>275</v>
      </c>
      <c r="D172" s="11">
        <v>860024452</v>
      </c>
      <c r="E172" s="12" t="s">
        <v>276</v>
      </c>
      <c r="F172" s="12" t="s">
        <v>22</v>
      </c>
      <c r="G172" s="13">
        <v>1203000</v>
      </c>
      <c r="H172" s="13">
        <f t="shared" si="20"/>
        <v>1203000</v>
      </c>
      <c r="I172" s="13"/>
      <c r="J172" s="13"/>
      <c r="K172" s="39">
        <f t="shared" si="23"/>
        <v>1203000</v>
      </c>
      <c r="L172" s="14"/>
      <c r="M172" s="15">
        <v>44727</v>
      </c>
      <c r="N172" s="15">
        <f t="shared" si="25"/>
        <v>44757</v>
      </c>
      <c r="O172" s="16"/>
      <c r="P172" s="16"/>
      <c r="Q172" s="16"/>
      <c r="R172" s="16"/>
      <c r="S172" s="17"/>
    </row>
    <row r="173" spans="1:19" ht="36" x14ac:dyDescent="0.25">
      <c r="A173" s="8">
        <v>38</v>
      </c>
      <c r="B173" s="9" t="s">
        <v>278</v>
      </c>
      <c r="C173" s="10" t="s">
        <v>275</v>
      </c>
      <c r="D173" s="11">
        <v>860024452</v>
      </c>
      <c r="E173" s="12" t="s">
        <v>276</v>
      </c>
      <c r="F173" s="12" t="s">
        <v>22</v>
      </c>
      <c r="G173" s="13">
        <v>1203000</v>
      </c>
      <c r="H173" s="13">
        <f t="shared" si="20"/>
        <v>1203000</v>
      </c>
      <c r="I173" s="13"/>
      <c r="J173" s="13"/>
      <c r="K173" s="39">
        <f t="shared" si="23"/>
        <v>1203000</v>
      </c>
      <c r="L173" s="14"/>
      <c r="M173" s="15">
        <v>44764</v>
      </c>
      <c r="N173" s="15">
        <f t="shared" si="25"/>
        <v>44794</v>
      </c>
      <c r="O173" s="16"/>
      <c r="P173" s="16"/>
      <c r="Q173" s="16"/>
      <c r="R173" s="16"/>
      <c r="S173" s="17"/>
    </row>
    <row r="174" spans="1:19" ht="36" x14ac:dyDescent="0.25">
      <c r="A174" s="8">
        <v>39</v>
      </c>
      <c r="B174" s="9" t="s">
        <v>279</v>
      </c>
      <c r="C174" s="10" t="s">
        <v>275</v>
      </c>
      <c r="D174" s="11">
        <v>860024452</v>
      </c>
      <c r="E174" s="12" t="s">
        <v>276</v>
      </c>
      <c r="F174" s="12" t="s">
        <v>22</v>
      </c>
      <c r="G174" s="13">
        <v>1203000</v>
      </c>
      <c r="H174" s="13">
        <f t="shared" si="20"/>
        <v>1203000</v>
      </c>
      <c r="I174" s="13"/>
      <c r="J174" s="13"/>
      <c r="K174" s="39">
        <f t="shared" si="23"/>
        <v>1203000</v>
      </c>
      <c r="L174" s="14"/>
      <c r="M174" s="15">
        <v>44789</v>
      </c>
      <c r="N174" s="15">
        <f t="shared" si="25"/>
        <v>44819</v>
      </c>
      <c r="O174" s="16"/>
      <c r="P174" s="16"/>
      <c r="Q174" s="16"/>
      <c r="R174" s="16"/>
      <c r="S174" s="17"/>
    </row>
    <row r="175" spans="1:19" ht="36" x14ac:dyDescent="0.25">
      <c r="A175" s="8">
        <v>40</v>
      </c>
      <c r="B175" s="9" t="s">
        <v>280</v>
      </c>
      <c r="C175" s="10" t="s">
        <v>275</v>
      </c>
      <c r="D175" s="11">
        <v>860024452</v>
      </c>
      <c r="E175" s="12" t="s">
        <v>276</v>
      </c>
      <c r="F175" s="12" t="s">
        <v>22</v>
      </c>
      <c r="G175" s="13">
        <v>1203000</v>
      </c>
      <c r="H175" s="13">
        <f t="shared" si="20"/>
        <v>1203000</v>
      </c>
      <c r="I175" s="13"/>
      <c r="J175" s="13"/>
      <c r="K175" s="39">
        <f t="shared" si="23"/>
        <v>1203000</v>
      </c>
      <c r="L175" s="14"/>
      <c r="M175" s="15">
        <v>44816</v>
      </c>
      <c r="N175" s="15">
        <f t="shared" si="25"/>
        <v>44846</v>
      </c>
      <c r="O175" s="16"/>
      <c r="P175" s="16"/>
      <c r="Q175" s="16"/>
      <c r="R175" s="16"/>
      <c r="S175" s="17"/>
    </row>
    <row r="176" spans="1:19" ht="36" x14ac:dyDescent="0.25">
      <c r="A176" s="8">
        <v>41</v>
      </c>
      <c r="B176" s="9" t="s">
        <v>281</v>
      </c>
      <c r="C176" s="10" t="s">
        <v>275</v>
      </c>
      <c r="D176" s="11">
        <v>860024452</v>
      </c>
      <c r="E176" s="12" t="s">
        <v>276</v>
      </c>
      <c r="F176" s="12" t="s">
        <v>22</v>
      </c>
      <c r="G176" s="13">
        <v>1203000</v>
      </c>
      <c r="H176" s="13">
        <f t="shared" si="20"/>
        <v>1203000</v>
      </c>
      <c r="I176" s="13"/>
      <c r="J176" s="13"/>
      <c r="K176" s="39">
        <f t="shared" si="23"/>
        <v>1203000</v>
      </c>
      <c r="L176" s="14"/>
      <c r="M176" s="15">
        <v>44844</v>
      </c>
      <c r="N176" s="15">
        <f t="shared" si="25"/>
        <v>44874</v>
      </c>
      <c r="O176" s="16"/>
      <c r="P176" s="16"/>
      <c r="Q176" s="16"/>
      <c r="R176" s="16"/>
      <c r="S176" s="17"/>
    </row>
    <row r="177" spans="1:19" ht="36" x14ac:dyDescent="0.25">
      <c r="A177" s="8">
        <v>42</v>
      </c>
      <c r="B177" s="9" t="s">
        <v>282</v>
      </c>
      <c r="C177" s="10" t="s">
        <v>275</v>
      </c>
      <c r="D177" s="11">
        <v>860024452</v>
      </c>
      <c r="E177" s="12" t="s">
        <v>276</v>
      </c>
      <c r="F177" s="12" t="s">
        <v>22</v>
      </c>
      <c r="G177" s="13">
        <v>1203000</v>
      </c>
      <c r="H177" s="13">
        <f t="shared" si="20"/>
        <v>1203000</v>
      </c>
      <c r="I177" s="13"/>
      <c r="J177" s="13"/>
      <c r="K177" s="39">
        <f t="shared" si="23"/>
        <v>1203000</v>
      </c>
      <c r="L177" s="14"/>
      <c r="M177" s="15">
        <v>44890</v>
      </c>
      <c r="N177" s="15">
        <f t="shared" si="25"/>
        <v>44920</v>
      </c>
      <c r="O177" s="16"/>
      <c r="P177" s="16"/>
      <c r="Q177" s="16"/>
      <c r="R177" s="16"/>
      <c r="S177" s="17"/>
    </row>
    <row r="178" spans="1:19" ht="24" x14ac:dyDescent="0.25">
      <c r="A178" s="8">
        <v>43</v>
      </c>
      <c r="B178" s="9" t="s">
        <v>283</v>
      </c>
      <c r="C178" s="10" t="s">
        <v>275</v>
      </c>
      <c r="D178" s="11">
        <v>860024452</v>
      </c>
      <c r="E178" s="12" t="s">
        <v>276</v>
      </c>
      <c r="F178" s="12" t="s">
        <v>22</v>
      </c>
      <c r="G178" s="13">
        <v>1203000</v>
      </c>
      <c r="H178" s="13">
        <f t="shared" si="20"/>
        <v>1203000</v>
      </c>
      <c r="I178" s="13"/>
      <c r="J178" s="13"/>
      <c r="K178" s="39">
        <f t="shared" si="23"/>
        <v>1203000</v>
      </c>
      <c r="L178" s="14"/>
      <c r="M178" s="15">
        <v>44890</v>
      </c>
      <c r="N178" s="15">
        <f t="shared" si="25"/>
        <v>44920</v>
      </c>
      <c r="O178" s="16"/>
      <c r="P178" s="16"/>
      <c r="Q178" s="16"/>
      <c r="R178" s="16"/>
      <c r="S178" s="17"/>
    </row>
    <row r="179" spans="1:19" ht="24" x14ac:dyDescent="0.25">
      <c r="A179" s="8">
        <v>44</v>
      </c>
      <c r="B179" s="9" t="s">
        <v>284</v>
      </c>
      <c r="C179" s="10" t="s">
        <v>27</v>
      </c>
      <c r="D179" s="11">
        <v>860034313</v>
      </c>
      <c r="E179" s="12" t="s">
        <v>276</v>
      </c>
      <c r="F179" s="12" t="s">
        <v>22</v>
      </c>
      <c r="G179" s="13">
        <v>11690302</v>
      </c>
      <c r="H179" s="13">
        <f t="shared" si="20"/>
        <v>11690302</v>
      </c>
      <c r="I179" s="13"/>
      <c r="J179" s="13"/>
      <c r="K179" s="39">
        <f t="shared" si="23"/>
        <v>11690302</v>
      </c>
      <c r="L179" s="14"/>
      <c r="M179" s="15">
        <v>45169</v>
      </c>
      <c r="N179" s="15">
        <f t="shared" si="25"/>
        <v>45199</v>
      </c>
      <c r="O179" s="16"/>
      <c r="P179" s="16"/>
      <c r="Q179" s="16"/>
      <c r="R179" s="16"/>
      <c r="S179" s="17"/>
    </row>
    <row r="180" spans="1:19" ht="24" x14ac:dyDescent="0.25">
      <c r="A180" s="8">
        <v>45</v>
      </c>
      <c r="B180" s="9" t="s">
        <v>285</v>
      </c>
      <c r="C180" s="10" t="s">
        <v>286</v>
      </c>
      <c r="D180" s="11">
        <v>860066946</v>
      </c>
      <c r="E180" s="29" t="s">
        <v>287</v>
      </c>
      <c r="F180" s="12" t="s">
        <v>22</v>
      </c>
      <c r="G180" s="13">
        <v>1628500</v>
      </c>
      <c r="H180" s="13">
        <f t="shared" si="20"/>
        <v>1628500</v>
      </c>
      <c r="I180" s="13"/>
      <c r="J180" s="13"/>
      <c r="K180" s="39">
        <f t="shared" si="23"/>
        <v>1628500</v>
      </c>
      <c r="L180" s="14"/>
      <c r="M180" s="15">
        <v>44126</v>
      </c>
      <c r="N180" s="15">
        <f t="shared" si="25"/>
        <v>44156</v>
      </c>
      <c r="O180" s="16"/>
      <c r="P180" s="16"/>
      <c r="Q180" s="16"/>
      <c r="R180" s="16"/>
      <c r="S180" s="17"/>
    </row>
    <row r="181" spans="1:19" ht="15" x14ac:dyDescent="0.25">
      <c r="A181" s="8">
        <v>46</v>
      </c>
      <c r="B181" s="9" t="s">
        <v>288</v>
      </c>
      <c r="C181" s="10" t="s">
        <v>289</v>
      </c>
      <c r="D181" s="11">
        <v>860353473</v>
      </c>
      <c r="E181" s="29" t="s">
        <v>290</v>
      </c>
      <c r="F181" s="12" t="s">
        <v>22</v>
      </c>
      <c r="G181" s="13">
        <v>1208534</v>
      </c>
      <c r="H181" s="13">
        <f t="shared" si="20"/>
        <v>1208534</v>
      </c>
      <c r="I181" s="13"/>
      <c r="J181" s="13"/>
      <c r="K181" s="39">
        <f t="shared" si="23"/>
        <v>1208534</v>
      </c>
      <c r="L181" s="14"/>
      <c r="M181" s="15">
        <v>45079</v>
      </c>
      <c r="N181" s="15">
        <f t="shared" si="25"/>
        <v>45109</v>
      </c>
      <c r="O181" s="16"/>
      <c r="P181" s="16"/>
      <c r="Q181" s="16"/>
      <c r="R181" s="16"/>
      <c r="S181" s="17"/>
    </row>
    <row r="182" spans="1:19" ht="24" x14ac:dyDescent="0.25">
      <c r="A182" s="8">
        <v>47</v>
      </c>
      <c r="B182" s="9" t="s">
        <v>291</v>
      </c>
      <c r="C182" s="10" t="s">
        <v>292</v>
      </c>
      <c r="D182" s="11">
        <v>900390725</v>
      </c>
      <c r="E182" s="12" t="s">
        <v>293</v>
      </c>
      <c r="F182" s="12" t="s">
        <v>22</v>
      </c>
      <c r="G182" s="13">
        <v>190068</v>
      </c>
      <c r="H182" s="13">
        <f t="shared" si="20"/>
        <v>190068</v>
      </c>
      <c r="I182" s="13"/>
      <c r="J182" s="13"/>
      <c r="K182" s="39">
        <f t="shared" si="23"/>
        <v>190068</v>
      </c>
      <c r="L182" s="14"/>
      <c r="M182" s="15">
        <v>43083</v>
      </c>
      <c r="N182" s="15">
        <f t="shared" si="25"/>
        <v>43113</v>
      </c>
      <c r="O182" s="16"/>
      <c r="P182" s="16"/>
      <c r="Q182" s="16"/>
      <c r="R182" s="16"/>
      <c r="S182" s="17"/>
    </row>
    <row r="183" spans="1:19" ht="24" x14ac:dyDescent="0.25">
      <c r="A183" s="8">
        <v>48</v>
      </c>
      <c r="B183" s="9" t="s">
        <v>294</v>
      </c>
      <c r="C183" s="10" t="s">
        <v>295</v>
      </c>
      <c r="D183" s="11">
        <v>900438181</v>
      </c>
      <c r="E183" s="12" t="s">
        <v>296</v>
      </c>
      <c r="F183" s="12" t="s">
        <v>22</v>
      </c>
      <c r="G183" s="13">
        <v>171000</v>
      </c>
      <c r="H183" s="13">
        <f t="shared" si="20"/>
        <v>171000</v>
      </c>
      <c r="I183" s="13"/>
      <c r="J183" s="13"/>
      <c r="K183" s="39">
        <f t="shared" si="23"/>
        <v>171000</v>
      </c>
      <c r="L183" s="14"/>
      <c r="M183" s="15">
        <v>44882</v>
      </c>
      <c r="N183" s="15">
        <f t="shared" si="25"/>
        <v>44912</v>
      </c>
      <c r="O183" s="16"/>
      <c r="P183" s="16"/>
      <c r="Q183" s="16"/>
      <c r="R183" s="16"/>
      <c r="S183" s="17"/>
    </row>
    <row r="184" spans="1:19" ht="24" x14ac:dyDescent="0.25">
      <c r="A184" s="8">
        <v>49</v>
      </c>
      <c r="B184" s="9" t="s">
        <v>297</v>
      </c>
      <c r="C184" s="10" t="s">
        <v>298</v>
      </c>
      <c r="D184" s="11">
        <v>900514806</v>
      </c>
      <c r="E184" s="44" t="s">
        <v>299</v>
      </c>
      <c r="F184" s="12" t="s">
        <v>22</v>
      </c>
      <c r="G184" s="13">
        <v>2497552</v>
      </c>
      <c r="H184" s="13">
        <f t="shared" si="20"/>
        <v>2497552</v>
      </c>
      <c r="I184" s="13"/>
      <c r="J184" s="13"/>
      <c r="K184" s="39">
        <f t="shared" si="23"/>
        <v>2497552</v>
      </c>
      <c r="L184" s="14"/>
      <c r="M184" s="15">
        <v>44501</v>
      </c>
      <c r="N184" s="15">
        <f t="shared" si="25"/>
        <v>44531</v>
      </c>
      <c r="O184" s="16"/>
      <c r="P184" s="16"/>
      <c r="Q184" s="16"/>
      <c r="R184" s="16"/>
      <c r="S184" s="17"/>
    </row>
    <row r="185" spans="1:19" ht="24" x14ac:dyDescent="0.25">
      <c r="A185" s="8">
        <v>50</v>
      </c>
      <c r="B185" s="9" t="s">
        <v>300</v>
      </c>
      <c r="C185" s="10" t="s">
        <v>298</v>
      </c>
      <c r="D185" s="11">
        <v>900514806</v>
      </c>
      <c r="E185" s="44" t="s">
        <v>299</v>
      </c>
      <c r="F185" s="12" t="s">
        <v>22</v>
      </c>
      <c r="G185" s="13">
        <v>3538186</v>
      </c>
      <c r="H185" s="13">
        <f t="shared" si="20"/>
        <v>3538186</v>
      </c>
      <c r="I185" s="13"/>
      <c r="J185" s="13"/>
      <c r="K185" s="39">
        <f t="shared" si="23"/>
        <v>3538186</v>
      </c>
      <c r="L185" s="14"/>
      <c r="M185" s="15">
        <v>44618</v>
      </c>
      <c r="N185" s="15">
        <f t="shared" si="25"/>
        <v>44648</v>
      </c>
      <c r="O185" s="16"/>
      <c r="P185" s="16"/>
      <c r="Q185" s="16"/>
      <c r="R185" s="16"/>
      <c r="S185" s="17"/>
    </row>
    <row r="186" spans="1:19" ht="24" x14ac:dyDescent="0.25">
      <c r="A186" s="8">
        <v>51</v>
      </c>
      <c r="B186" s="9" t="s">
        <v>301</v>
      </c>
      <c r="C186" s="10" t="s">
        <v>298</v>
      </c>
      <c r="D186" s="11">
        <v>900514806</v>
      </c>
      <c r="E186" s="44" t="s">
        <v>299</v>
      </c>
      <c r="F186" s="12" t="s">
        <v>22</v>
      </c>
      <c r="G186" s="13">
        <v>924266</v>
      </c>
      <c r="H186" s="13">
        <f t="shared" si="20"/>
        <v>924266</v>
      </c>
      <c r="I186" s="13"/>
      <c r="J186" s="13"/>
      <c r="K186" s="39">
        <f t="shared" si="23"/>
        <v>924266</v>
      </c>
      <c r="L186" s="14"/>
      <c r="M186" s="15">
        <v>44635</v>
      </c>
      <c r="N186" s="15">
        <f t="shared" si="25"/>
        <v>44665</v>
      </c>
      <c r="O186" s="16"/>
      <c r="P186" s="16"/>
      <c r="Q186" s="16"/>
      <c r="R186" s="16"/>
      <c r="S186" s="17"/>
    </row>
    <row r="187" spans="1:19" ht="24" x14ac:dyDescent="0.25">
      <c r="A187" s="8">
        <v>52</v>
      </c>
      <c r="B187" s="9" t="s">
        <v>302</v>
      </c>
      <c r="C187" s="10" t="s">
        <v>298</v>
      </c>
      <c r="D187" s="11">
        <v>900514806</v>
      </c>
      <c r="E187" s="44" t="s">
        <v>299</v>
      </c>
      <c r="F187" s="12" t="s">
        <v>22</v>
      </c>
      <c r="G187" s="13">
        <v>2026777</v>
      </c>
      <c r="H187" s="13">
        <f t="shared" si="20"/>
        <v>2026777</v>
      </c>
      <c r="I187" s="13"/>
      <c r="J187" s="13"/>
      <c r="K187" s="39">
        <f t="shared" si="23"/>
        <v>2026777</v>
      </c>
      <c r="L187" s="14"/>
      <c r="M187" s="15">
        <v>44651</v>
      </c>
      <c r="N187" s="15">
        <f t="shared" si="25"/>
        <v>44681</v>
      </c>
      <c r="O187" s="16"/>
      <c r="P187" s="16"/>
      <c r="Q187" s="16"/>
      <c r="R187" s="16"/>
      <c r="S187" s="17"/>
    </row>
    <row r="188" spans="1:19" ht="24" x14ac:dyDescent="0.25">
      <c r="A188" s="8">
        <v>53</v>
      </c>
      <c r="B188" s="9" t="s">
        <v>303</v>
      </c>
      <c r="C188" s="10" t="s">
        <v>298</v>
      </c>
      <c r="D188" s="11">
        <v>900514806</v>
      </c>
      <c r="E188" s="44" t="s">
        <v>299</v>
      </c>
      <c r="F188" s="12" t="s">
        <v>22</v>
      </c>
      <c r="G188" s="13">
        <v>933612</v>
      </c>
      <c r="H188" s="13">
        <f t="shared" si="20"/>
        <v>933612</v>
      </c>
      <c r="I188" s="13"/>
      <c r="J188" s="13"/>
      <c r="K188" s="39">
        <f t="shared" si="23"/>
        <v>933612</v>
      </c>
      <c r="L188" s="14"/>
      <c r="M188" s="15">
        <v>44651</v>
      </c>
      <c r="N188" s="15">
        <f t="shared" si="25"/>
        <v>44681</v>
      </c>
      <c r="O188" s="16"/>
      <c r="P188" s="16"/>
      <c r="Q188" s="16"/>
      <c r="R188" s="16"/>
      <c r="S188" s="17"/>
    </row>
    <row r="189" spans="1:19" ht="24" x14ac:dyDescent="0.25">
      <c r="A189" s="8">
        <v>54</v>
      </c>
      <c r="B189" s="9" t="s">
        <v>304</v>
      </c>
      <c r="C189" s="10" t="s">
        <v>298</v>
      </c>
      <c r="D189" s="11">
        <v>900514806</v>
      </c>
      <c r="E189" s="44" t="s">
        <v>299</v>
      </c>
      <c r="F189" s="12" t="s">
        <v>22</v>
      </c>
      <c r="G189" s="13">
        <v>875548</v>
      </c>
      <c r="H189" s="13">
        <f t="shared" si="20"/>
        <v>875548</v>
      </c>
      <c r="I189" s="13"/>
      <c r="J189" s="13"/>
      <c r="K189" s="39">
        <f t="shared" si="23"/>
        <v>875548</v>
      </c>
      <c r="L189" s="14"/>
      <c r="M189" s="15">
        <v>44734</v>
      </c>
      <c r="N189" s="15">
        <f t="shared" si="25"/>
        <v>44764</v>
      </c>
      <c r="O189" s="16"/>
      <c r="P189" s="16"/>
      <c r="Q189" s="16"/>
      <c r="R189" s="16"/>
      <c r="S189" s="17"/>
    </row>
    <row r="190" spans="1:19" ht="24" x14ac:dyDescent="0.25">
      <c r="A190" s="8">
        <v>55</v>
      </c>
      <c r="B190" s="9" t="s">
        <v>305</v>
      </c>
      <c r="C190" s="10" t="s">
        <v>306</v>
      </c>
      <c r="D190" s="11">
        <v>900529256</v>
      </c>
      <c r="E190" s="29" t="s">
        <v>307</v>
      </c>
      <c r="F190" s="12" t="s">
        <v>22</v>
      </c>
      <c r="G190" s="13">
        <v>354910</v>
      </c>
      <c r="H190" s="13">
        <f t="shared" si="20"/>
        <v>354910</v>
      </c>
      <c r="I190" s="13"/>
      <c r="J190" s="13"/>
      <c r="K190" s="39">
        <f t="shared" si="23"/>
        <v>354910</v>
      </c>
      <c r="L190" s="14"/>
      <c r="M190" s="15">
        <v>44643</v>
      </c>
      <c r="N190" s="15">
        <f t="shared" si="25"/>
        <v>44673</v>
      </c>
      <c r="O190" s="16"/>
      <c r="P190" s="16"/>
      <c r="Q190" s="16"/>
      <c r="R190" s="16"/>
      <c r="S190" s="17"/>
    </row>
    <row r="191" spans="1:19" ht="15" x14ac:dyDescent="0.25">
      <c r="A191" s="8">
        <v>56</v>
      </c>
      <c r="B191" s="9" t="s">
        <v>308</v>
      </c>
      <c r="C191" s="10" t="s">
        <v>309</v>
      </c>
      <c r="D191" s="11">
        <v>901069846</v>
      </c>
      <c r="E191" s="29" t="s">
        <v>57</v>
      </c>
      <c r="F191" s="12" t="s">
        <v>22</v>
      </c>
      <c r="G191" s="13">
        <v>80616832</v>
      </c>
      <c r="H191" s="13">
        <f t="shared" si="20"/>
        <v>80616832</v>
      </c>
      <c r="I191" s="13"/>
      <c r="J191" s="13"/>
      <c r="K191" s="39">
        <f t="shared" si="23"/>
        <v>80616832</v>
      </c>
      <c r="L191" s="14"/>
      <c r="M191" s="15">
        <v>45183</v>
      </c>
      <c r="N191" s="15">
        <f t="shared" si="25"/>
        <v>45213</v>
      </c>
      <c r="O191" s="16"/>
      <c r="P191" s="16"/>
      <c r="Q191" s="16"/>
      <c r="R191" s="16"/>
      <c r="S191" s="17"/>
    </row>
    <row r="192" spans="1:19" ht="24" x14ac:dyDescent="0.25">
      <c r="A192" s="8">
        <v>57</v>
      </c>
      <c r="B192" s="9" t="s">
        <v>310</v>
      </c>
      <c r="C192" s="10" t="s">
        <v>311</v>
      </c>
      <c r="D192" s="11">
        <v>900881784</v>
      </c>
      <c r="E192" s="29" t="s">
        <v>312</v>
      </c>
      <c r="F192" s="12" t="s">
        <v>22</v>
      </c>
      <c r="G192" s="13">
        <v>5606864</v>
      </c>
      <c r="H192" s="13">
        <f t="shared" si="20"/>
        <v>5606864</v>
      </c>
      <c r="I192" s="13"/>
      <c r="J192" s="13"/>
      <c r="K192" s="39">
        <f t="shared" si="23"/>
        <v>5606864</v>
      </c>
      <c r="L192" s="14"/>
      <c r="M192" s="15">
        <v>45036</v>
      </c>
      <c r="N192" s="15">
        <f t="shared" si="25"/>
        <v>45066</v>
      </c>
      <c r="O192" s="16"/>
      <c r="P192" s="16"/>
      <c r="Q192" s="16"/>
      <c r="R192" s="16"/>
      <c r="S192" s="17"/>
    </row>
    <row r="193" spans="1:19" ht="24" x14ac:dyDescent="0.25">
      <c r="A193" s="8">
        <v>58</v>
      </c>
      <c r="B193" s="9" t="s">
        <v>313</v>
      </c>
      <c r="C193" s="10" t="s">
        <v>311</v>
      </c>
      <c r="D193" s="11">
        <v>900881784</v>
      </c>
      <c r="E193" s="29" t="s">
        <v>312</v>
      </c>
      <c r="F193" s="12" t="s">
        <v>22</v>
      </c>
      <c r="G193" s="13">
        <v>7008579</v>
      </c>
      <c r="H193" s="13">
        <f t="shared" si="20"/>
        <v>7008579</v>
      </c>
      <c r="I193" s="13"/>
      <c r="J193" s="13"/>
      <c r="K193" s="39">
        <f t="shared" si="23"/>
        <v>7008579</v>
      </c>
      <c r="L193" s="14"/>
      <c r="M193" s="15">
        <v>44735</v>
      </c>
      <c r="N193" s="15">
        <f t="shared" si="25"/>
        <v>44765</v>
      </c>
      <c r="O193" s="16"/>
      <c r="P193" s="16"/>
      <c r="Q193" s="16"/>
      <c r="R193" s="16"/>
      <c r="S193" s="17"/>
    </row>
    <row r="194" spans="1:19" ht="36" x14ac:dyDescent="0.25">
      <c r="A194" s="8">
        <v>59</v>
      </c>
      <c r="B194" s="9" t="s">
        <v>314</v>
      </c>
      <c r="C194" s="10" t="s">
        <v>315</v>
      </c>
      <c r="D194" s="11">
        <v>900916121</v>
      </c>
      <c r="E194" s="12" t="s">
        <v>316</v>
      </c>
      <c r="F194" s="12" t="s">
        <v>22</v>
      </c>
      <c r="G194" s="13">
        <v>475325</v>
      </c>
      <c r="H194" s="13">
        <f t="shared" si="20"/>
        <v>475325</v>
      </c>
      <c r="I194" s="13"/>
      <c r="J194" s="13"/>
      <c r="K194" s="39">
        <f t="shared" si="23"/>
        <v>475325</v>
      </c>
      <c r="L194" s="14"/>
      <c r="M194" s="15">
        <v>44789</v>
      </c>
      <c r="N194" s="15">
        <f t="shared" si="25"/>
        <v>44819</v>
      </c>
      <c r="O194" s="16"/>
      <c r="P194" s="16"/>
      <c r="Q194" s="16"/>
      <c r="R194" s="16"/>
      <c r="S194" s="17"/>
    </row>
    <row r="195" spans="1:19" ht="36" x14ac:dyDescent="0.25">
      <c r="A195" s="8">
        <v>60</v>
      </c>
      <c r="B195" s="9" t="s">
        <v>317</v>
      </c>
      <c r="C195" s="10" t="s">
        <v>318</v>
      </c>
      <c r="D195" s="11">
        <v>901175648</v>
      </c>
      <c r="E195" s="12" t="s">
        <v>319</v>
      </c>
      <c r="F195" s="12" t="s">
        <v>22</v>
      </c>
      <c r="G195" s="13">
        <v>2491404</v>
      </c>
      <c r="H195" s="13">
        <f t="shared" si="20"/>
        <v>2491404</v>
      </c>
      <c r="I195" s="13"/>
      <c r="J195" s="13"/>
      <c r="K195" s="39">
        <f t="shared" si="23"/>
        <v>2491404</v>
      </c>
      <c r="L195" s="14"/>
      <c r="M195" s="15">
        <v>44995</v>
      </c>
      <c r="N195" s="15">
        <f t="shared" si="25"/>
        <v>45025</v>
      </c>
      <c r="O195" s="16"/>
      <c r="P195" s="16"/>
      <c r="Q195" s="16"/>
      <c r="R195" s="16"/>
      <c r="S195" s="17"/>
    </row>
    <row r="196" spans="1:19" ht="24" x14ac:dyDescent="0.25">
      <c r="A196" s="8">
        <v>61</v>
      </c>
      <c r="B196" s="9" t="s">
        <v>320</v>
      </c>
      <c r="C196" s="10" t="s">
        <v>321</v>
      </c>
      <c r="D196" s="11">
        <v>901415411</v>
      </c>
      <c r="E196" s="29" t="s">
        <v>322</v>
      </c>
      <c r="F196" s="12" t="s">
        <v>22</v>
      </c>
      <c r="G196" s="13">
        <v>661397</v>
      </c>
      <c r="H196" s="13">
        <f t="shared" si="20"/>
        <v>661397</v>
      </c>
      <c r="I196" s="13"/>
      <c r="J196" s="13"/>
      <c r="K196" s="39">
        <f t="shared" si="23"/>
        <v>661397</v>
      </c>
      <c r="L196" s="14"/>
      <c r="M196" s="15">
        <v>44755</v>
      </c>
      <c r="N196" s="15">
        <f t="shared" si="25"/>
        <v>44785</v>
      </c>
      <c r="O196" s="16"/>
      <c r="P196" s="16"/>
      <c r="Q196" s="16"/>
      <c r="R196" s="16"/>
      <c r="S196" s="17"/>
    </row>
    <row r="197" spans="1:19" ht="24" x14ac:dyDescent="0.25">
      <c r="A197" s="8">
        <v>62</v>
      </c>
      <c r="B197" s="9" t="s">
        <v>323</v>
      </c>
      <c r="C197" s="10" t="s">
        <v>324</v>
      </c>
      <c r="D197" s="11">
        <v>901550459</v>
      </c>
      <c r="E197" s="12" t="s">
        <v>325</v>
      </c>
      <c r="F197" s="12" t="s">
        <v>22</v>
      </c>
      <c r="G197" s="13">
        <f>2821880-52692</f>
        <v>2769188</v>
      </c>
      <c r="H197" s="13">
        <f t="shared" si="20"/>
        <v>2769188</v>
      </c>
      <c r="I197" s="13"/>
      <c r="J197" s="13"/>
      <c r="K197" s="39">
        <f>+H197</f>
        <v>2769188</v>
      </c>
      <c r="L197" s="14"/>
      <c r="M197" s="15">
        <v>45054</v>
      </c>
      <c r="N197" s="15">
        <f t="shared" si="25"/>
        <v>45084</v>
      </c>
      <c r="O197" s="16"/>
      <c r="P197" s="16"/>
      <c r="Q197" s="16"/>
      <c r="R197" s="16"/>
      <c r="S197" s="17"/>
    </row>
    <row r="198" spans="1:19" x14ac:dyDescent="0.25">
      <c r="A198" s="8">
        <v>63</v>
      </c>
      <c r="B198" s="9" t="s">
        <v>326</v>
      </c>
      <c r="C198" s="10" t="s">
        <v>327</v>
      </c>
      <c r="D198" s="12">
        <v>830053700</v>
      </c>
      <c r="E198" s="12" t="s">
        <v>328</v>
      </c>
      <c r="F198" s="12" t="s">
        <v>22</v>
      </c>
      <c r="G198" s="25">
        <v>666257618</v>
      </c>
      <c r="H198" s="25">
        <f t="shared" si="20"/>
        <v>666257618</v>
      </c>
      <c r="I198" s="25"/>
      <c r="J198" s="25"/>
      <c r="K198" s="25">
        <f>+G198+I198+J198</f>
        <v>666257618</v>
      </c>
      <c r="L198" s="14"/>
      <c r="M198" s="15">
        <v>44692</v>
      </c>
      <c r="N198" s="15">
        <f>+M198+30</f>
        <v>44722</v>
      </c>
      <c r="O198" s="16"/>
      <c r="P198" s="16"/>
      <c r="Q198" s="16"/>
      <c r="R198" s="16"/>
      <c r="S198" s="17"/>
    </row>
    <row r="199" spans="1:19" x14ac:dyDescent="0.25">
      <c r="A199" s="8">
        <v>64</v>
      </c>
      <c r="B199" s="9" t="s">
        <v>329</v>
      </c>
      <c r="C199" s="10" t="s">
        <v>330</v>
      </c>
      <c r="D199" s="46">
        <v>890399046</v>
      </c>
      <c r="E199" s="12" t="s">
        <v>331</v>
      </c>
      <c r="F199" s="12" t="s">
        <v>139</v>
      </c>
      <c r="G199" s="13">
        <v>11203100</v>
      </c>
      <c r="H199" s="13">
        <f t="shared" ref="H199:H203" si="26">+G199</f>
        <v>11203100</v>
      </c>
      <c r="I199" s="13"/>
      <c r="J199" s="13"/>
      <c r="K199" s="25">
        <f t="shared" ref="K199:K202" si="27">+G199+I199+J199</f>
        <v>11203100</v>
      </c>
      <c r="L199" s="14"/>
      <c r="M199" s="15"/>
      <c r="N199" s="15"/>
      <c r="O199" s="16"/>
      <c r="P199" s="16"/>
      <c r="Q199" s="16"/>
      <c r="R199" s="16"/>
      <c r="S199" s="17"/>
    </row>
    <row r="200" spans="1:19" x14ac:dyDescent="0.25">
      <c r="A200" s="8">
        <v>65</v>
      </c>
      <c r="B200" s="9" t="s">
        <v>329</v>
      </c>
      <c r="C200" s="10" t="s">
        <v>332</v>
      </c>
      <c r="D200" s="46">
        <v>900275794</v>
      </c>
      <c r="E200" s="12" t="s">
        <v>333</v>
      </c>
      <c r="F200" s="12" t="s">
        <v>139</v>
      </c>
      <c r="G200" s="13">
        <v>12524083</v>
      </c>
      <c r="H200" s="13">
        <f t="shared" si="26"/>
        <v>12524083</v>
      </c>
      <c r="I200" s="13"/>
      <c r="J200" s="13"/>
      <c r="K200" s="25">
        <f t="shared" si="27"/>
        <v>12524083</v>
      </c>
      <c r="L200" s="14"/>
      <c r="M200" s="15"/>
      <c r="N200" s="15"/>
      <c r="O200" s="16"/>
      <c r="P200" s="16"/>
      <c r="Q200" s="16"/>
      <c r="R200" s="16"/>
      <c r="S200" s="17"/>
    </row>
    <row r="201" spans="1:19" x14ac:dyDescent="0.25">
      <c r="A201" s="8">
        <v>66</v>
      </c>
      <c r="B201" s="9" t="s">
        <v>329</v>
      </c>
      <c r="C201" s="10" t="s">
        <v>334</v>
      </c>
      <c r="D201" s="46">
        <v>901428935</v>
      </c>
      <c r="E201" s="12" t="s">
        <v>335</v>
      </c>
      <c r="F201" s="12" t="s">
        <v>139</v>
      </c>
      <c r="G201" s="13">
        <v>2027251</v>
      </c>
      <c r="H201" s="13">
        <f t="shared" si="26"/>
        <v>2027251</v>
      </c>
      <c r="I201" s="13"/>
      <c r="J201" s="13"/>
      <c r="K201" s="25">
        <f t="shared" si="27"/>
        <v>2027251</v>
      </c>
      <c r="L201" s="14"/>
      <c r="M201" s="15"/>
      <c r="N201" s="15"/>
      <c r="O201" s="16"/>
      <c r="P201" s="16"/>
      <c r="Q201" s="16"/>
      <c r="R201" s="16"/>
      <c r="S201" s="17"/>
    </row>
    <row r="202" spans="1:19" x14ac:dyDescent="0.25">
      <c r="A202" s="8">
        <v>67</v>
      </c>
      <c r="B202" s="9" t="s">
        <v>329</v>
      </c>
      <c r="C202" s="10" t="s">
        <v>336</v>
      </c>
      <c r="D202" s="46">
        <v>901432215</v>
      </c>
      <c r="E202" s="12" t="s">
        <v>337</v>
      </c>
      <c r="F202" s="12" t="s">
        <v>139</v>
      </c>
      <c r="G202" s="13">
        <v>513165</v>
      </c>
      <c r="H202" s="13">
        <f t="shared" si="26"/>
        <v>513165</v>
      </c>
      <c r="I202" s="13"/>
      <c r="J202" s="13"/>
      <c r="K202" s="25">
        <f t="shared" si="27"/>
        <v>513165</v>
      </c>
      <c r="L202" s="14"/>
      <c r="M202" s="15"/>
      <c r="N202" s="15"/>
      <c r="O202" s="16"/>
      <c r="P202" s="16"/>
      <c r="Q202" s="16"/>
      <c r="R202" s="16"/>
      <c r="S202" s="17"/>
    </row>
    <row r="203" spans="1:19" ht="24" x14ac:dyDescent="0.25">
      <c r="A203" s="8">
        <v>68</v>
      </c>
      <c r="B203" s="9" t="s">
        <v>338</v>
      </c>
      <c r="C203" s="10" t="s">
        <v>339</v>
      </c>
      <c r="D203" s="11">
        <v>860516348</v>
      </c>
      <c r="E203" s="29" t="s">
        <v>340</v>
      </c>
      <c r="F203" s="12" t="s">
        <v>22</v>
      </c>
      <c r="G203" s="13">
        <v>536690</v>
      </c>
      <c r="H203" s="13">
        <f t="shared" si="26"/>
        <v>536690</v>
      </c>
      <c r="I203" s="13"/>
      <c r="J203" s="13"/>
      <c r="K203" s="39">
        <f>SUM(H203:J203)</f>
        <v>536690</v>
      </c>
      <c r="L203" s="14"/>
      <c r="M203" s="15">
        <v>44959</v>
      </c>
      <c r="N203" s="15">
        <f>+M203+30</f>
        <v>44989</v>
      </c>
      <c r="O203" s="16"/>
      <c r="P203" s="16"/>
      <c r="Q203" s="16"/>
      <c r="R203" s="16"/>
      <c r="S203" s="17"/>
    </row>
    <row r="204" spans="1:19" ht="30" x14ac:dyDescent="0.25">
      <c r="A204" s="30">
        <v>999999</v>
      </c>
      <c r="B204" s="31" t="s">
        <v>341</v>
      </c>
      <c r="C204" s="32"/>
      <c r="D204" s="32"/>
      <c r="E204" s="32"/>
      <c r="F204" s="32"/>
      <c r="G204" s="33">
        <f>SUM(G135:G203)</f>
        <v>1425119961</v>
      </c>
      <c r="H204" s="33">
        <f>SUM(H135:H203)</f>
        <v>1425119961</v>
      </c>
      <c r="I204" s="33">
        <f>SUM(I135:I203)</f>
        <v>0</v>
      </c>
      <c r="J204" s="33">
        <f>SUM(J135:J203)</f>
        <v>0</v>
      </c>
      <c r="K204" s="33">
        <f>SUM(K135:K203)</f>
        <v>1425119961</v>
      </c>
      <c r="L204" s="34"/>
      <c r="M204" s="35"/>
      <c r="N204" s="35"/>
      <c r="O204" s="36"/>
      <c r="P204" s="36"/>
      <c r="Q204" s="36"/>
      <c r="R204" s="36"/>
      <c r="S204" s="37"/>
    </row>
    <row r="205" spans="1:19" x14ac:dyDescent="0.25">
      <c r="A205" s="8">
        <v>0</v>
      </c>
      <c r="B205" s="9" t="s">
        <v>342</v>
      </c>
      <c r="C205" s="10" t="s">
        <v>343</v>
      </c>
      <c r="D205" s="11">
        <v>800088702</v>
      </c>
      <c r="E205" s="12" t="s">
        <v>69</v>
      </c>
      <c r="F205" s="12" t="s">
        <v>22</v>
      </c>
      <c r="G205" s="39">
        <v>2408000</v>
      </c>
      <c r="H205" s="39">
        <f t="shared" ref="H205:H210" si="28">+G205</f>
        <v>2408000</v>
      </c>
      <c r="I205" s="39"/>
      <c r="J205" s="39"/>
      <c r="K205" s="39">
        <f>+H205</f>
        <v>2408000</v>
      </c>
      <c r="L205" s="26"/>
      <c r="M205" s="22">
        <v>45046</v>
      </c>
      <c r="N205" s="15">
        <f>+M205+30</f>
        <v>45076</v>
      </c>
      <c r="O205" s="41"/>
      <c r="P205" s="41"/>
      <c r="Q205" s="41"/>
      <c r="R205" s="41"/>
      <c r="S205" s="42"/>
    </row>
    <row r="206" spans="1:19" x14ac:dyDescent="0.25">
      <c r="A206" s="8">
        <f>+A205+1</f>
        <v>1</v>
      </c>
      <c r="B206" s="9" t="s">
        <v>342</v>
      </c>
      <c r="C206" s="10" t="s">
        <v>344</v>
      </c>
      <c r="D206" s="11">
        <v>800130907</v>
      </c>
      <c r="E206" s="12" t="s">
        <v>345</v>
      </c>
      <c r="F206" s="12" t="s">
        <v>22</v>
      </c>
      <c r="G206" s="39">
        <v>741080</v>
      </c>
      <c r="H206" s="39">
        <f t="shared" si="28"/>
        <v>741080</v>
      </c>
      <c r="I206" s="39"/>
      <c r="J206" s="39"/>
      <c r="K206" s="39">
        <f t="shared" ref="K206:K210" si="29">+H206</f>
        <v>741080</v>
      </c>
      <c r="L206" s="26"/>
      <c r="M206" s="22">
        <v>45168</v>
      </c>
      <c r="N206" s="22">
        <v>45168</v>
      </c>
      <c r="O206" s="41"/>
      <c r="P206" s="41"/>
      <c r="Q206" s="41"/>
      <c r="R206" s="41"/>
      <c r="S206" s="42"/>
    </row>
    <row r="207" spans="1:19" x14ac:dyDescent="0.25">
      <c r="A207" s="8">
        <f>+A206+1</f>
        <v>2</v>
      </c>
      <c r="B207" s="9" t="s">
        <v>342</v>
      </c>
      <c r="C207" s="10" t="s">
        <v>346</v>
      </c>
      <c r="D207" s="11">
        <v>800251440</v>
      </c>
      <c r="E207" s="12" t="s">
        <v>347</v>
      </c>
      <c r="F207" s="12" t="s">
        <v>22</v>
      </c>
      <c r="G207" s="39">
        <v>73777261</v>
      </c>
      <c r="H207" s="39">
        <f t="shared" si="28"/>
        <v>73777261</v>
      </c>
      <c r="I207" s="39"/>
      <c r="J207" s="39"/>
      <c r="K207" s="39">
        <f t="shared" si="29"/>
        <v>73777261</v>
      </c>
      <c r="L207" s="26"/>
      <c r="M207" s="22">
        <v>45168</v>
      </c>
      <c r="N207" s="22">
        <v>45168</v>
      </c>
      <c r="O207" s="41"/>
      <c r="P207" s="41"/>
      <c r="Q207" s="41"/>
      <c r="R207" s="41"/>
      <c r="S207" s="42"/>
    </row>
    <row r="208" spans="1:19" x14ac:dyDescent="0.25">
      <c r="A208" s="8">
        <f>+A207+1</f>
        <v>3</v>
      </c>
      <c r="B208" s="9" t="s">
        <v>342</v>
      </c>
      <c r="C208" s="10" t="s">
        <v>348</v>
      </c>
      <c r="D208" s="11">
        <v>830003564</v>
      </c>
      <c r="E208" s="12" t="s">
        <v>349</v>
      </c>
      <c r="F208" s="12" t="s">
        <v>22</v>
      </c>
      <c r="G208" s="39">
        <v>2338400</v>
      </c>
      <c r="H208" s="39">
        <f t="shared" si="28"/>
        <v>2338400</v>
      </c>
      <c r="I208" s="39"/>
      <c r="J208" s="39"/>
      <c r="K208" s="39">
        <f t="shared" si="29"/>
        <v>2338400</v>
      </c>
      <c r="L208" s="26"/>
      <c r="M208" s="22">
        <v>45168</v>
      </c>
      <c r="N208" s="22">
        <v>45168</v>
      </c>
      <c r="O208" s="41"/>
      <c r="P208" s="41"/>
      <c r="Q208" s="41"/>
      <c r="R208" s="41"/>
      <c r="S208" s="42"/>
    </row>
    <row r="209" spans="1:19" x14ac:dyDescent="0.25">
      <c r="A209" s="8">
        <f>+A208+1</f>
        <v>4</v>
      </c>
      <c r="B209" s="9" t="s">
        <v>342</v>
      </c>
      <c r="C209" s="10" t="s">
        <v>350</v>
      </c>
      <c r="D209" s="11">
        <v>830113831</v>
      </c>
      <c r="E209" s="12" t="s">
        <v>351</v>
      </c>
      <c r="F209" s="12" t="s">
        <v>22</v>
      </c>
      <c r="G209" s="39">
        <v>31329400</v>
      </c>
      <c r="H209" s="39">
        <f t="shared" si="28"/>
        <v>31329400</v>
      </c>
      <c r="I209" s="39"/>
      <c r="J209" s="39"/>
      <c r="K209" s="39">
        <f t="shared" si="29"/>
        <v>31329400</v>
      </c>
      <c r="L209" s="26"/>
      <c r="M209" s="22">
        <v>45168</v>
      </c>
      <c r="N209" s="22">
        <v>45168</v>
      </c>
      <c r="O209" s="41"/>
      <c r="P209" s="41"/>
      <c r="Q209" s="41"/>
      <c r="R209" s="41"/>
      <c r="S209" s="42"/>
    </row>
    <row r="210" spans="1:19" x14ac:dyDescent="0.25">
      <c r="A210" s="8">
        <f>+A209+1</f>
        <v>5</v>
      </c>
      <c r="B210" s="9" t="s">
        <v>342</v>
      </c>
      <c r="C210" s="10" t="s">
        <v>352</v>
      </c>
      <c r="D210" s="11">
        <v>860066942</v>
      </c>
      <c r="E210" s="12" t="s">
        <v>353</v>
      </c>
      <c r="F210" s="12" t="s">
        <v>22</v>
      </c>
      <c r="G210" s="25">
        <v>1926000</v>
      </c>
      <c r="H210" s="39">
        <f t="shared" si="28"/>
        <v>1926000</v>
      </c>
      <c r="I210" s="25"/>
      <c r="J210" s="25"/>
      <c r="K210" s="39">
        <f t="shared" si="29"/>
        <v>1926000</v>
      </c>
      <c r="L210" s="26"/>
      <c r="M210" s="22">
        <v>45097</v>
      </c>
      <c r="N210" s="15">
        <f>+M210+30</f>
        <v>45127</v>
      </c>
      <c r="O210" s="27"/>
      <c r="P210" s="27"/>
      <c r="Q210" s="27"/>
      <c r="R210" s="27"/>
      <c r="S210" s="28"/>
    </row>
    <row r="211" spans="1:19" ht="15" x14ac:dyDescent="0.25">
      <c r="A211" s="30">
        <v>999999</v>
      </c>
      <c r="B211" s="31" t="s">
        <v>354</v>
      </c>
      <c r="C211" s="32"/>
      <c r="D211" s="32"/>
      <c r="E211" s="32"/>
      <c r="F211" s="32"/>
      <c r="G211" s="33">
        <f>SUM(G205:G210)</f>
        <v>112520141</v>
      </c>
      <c r="H211" s="33">
        <f>SUM(H205:H210)</f>
        <v>112520141</v>
      </c>
      <c r="I211" s="33">
        <f>SUM(I205:I210)</f>
        <v>0</v>
      </c>
      <c r="J211" s="33">
        <f>SUM(J205:J210)</f>
        <v>0</v>
      </c>
      <c r="K211" s="33">
        <f>SUM(K205:K210)</f>
        <v>112520141</v>
      </c>
      <c r="L211" s="32"/>
      <c r="M211" s="32"/>
      <c r="N211" s="32"/>
      <c r="O211" s="32"/>
      <c r="P211" s="36"/>
      <c r="Q211" s="36"/>
      <c r="R211" s="36"/>
      <c r="S211" s="37"/>
    </row>
    <row r="212" spans="1:19" x14ac:dyDescent="0.25">
      <c r="A212" s="8">
        <v>0</v>
      </c>
      <c r="B212" s="9" t="s">
        <v>355</v>
      </c>
      <c r="C212" s="10" t="s">
        <v>356</v>
      </c>
      <c r="D212" s="11">
        <v>800226175</v>
      </c>
      <c r="E212" s="12" t="s">
        <v>357</v>
      </c>
      <c r="F212" s="12" t="s">
        <v>22</v>
      </c>
      <c r="G212" s="25">
        <v>25131344</v>
      </c>
      <c r="H212" s="25">
        <f>+G212</f>
        <v>25131344</v>
      </c>
      <c r="I212" s="25"/>
      <c r="J212" s="25"/>
      <c r="K212" s="39">
        <f>+H212</f>
        <v>25131344</v>
      </c>
      <c r="L212" s="26"/>
      <c r="M212" s="22">
        <v>45168</v>
      </c>
      <c r="N212" s="22">
        <v>45168</v>
      </c>
      <c r="O212" s="27"/>
      <c r="P212" s="27"/>
      <c r="Q212" s="27"/>
      <c r="R212" s="27"/>
      <c r="S212" s="28"/>
    </row>
    <row r="213" spans="1:19" ht="15" x14ac:dyDescent="0.25">
      <c r="A213" s="30">
        <v>999999</v>
      </c>
      <c r="B213" s="31" t="s">
        <v>358</v>
      </c>
      <c r="C213" s="32"/>
      <c r="D213" s="32"/>
      <c r="E213" s="32"/>
      <c r="F213" s="32"/>
      <c r="G213" s="33">
        <f>+G212</f>
        <v>25131344</v>
      </c>
      <c r="H213" s="33">
        <f>+H212</f>
        <v>25131344</v>
      </c>
      <c r="I213" s="33">
        <f>+I212</f>
        <v>0</v>
      </c>
      <c r="J213" s="33">
        <f>+J212</f>
        <v>0</v>
      </c>
      <c r="K213" s="33">
        <f>+K212</f>
        <v>25131344</v>
      </c>
      <c r="L213" s="32"/>
      <c r="M213" s="32"/>
      <c r="N213" s="32"/>
      <c r="O213" s="32"/>
      <c r="P213" s="36"/>
      <c r="Q213" s="36"/>
      <c r="R213" s="36"/>
      <c r="S213" s="37"/>
    </row>
    <row r="214" spans="1:19" ht="24" x14ac:dyDescent="0.25">
      <c r="A214" s="8">
        <v>0</v>
      </c>
      <c r="B214" s="9" t="s">
        <v>359</v>
      </c>
      <c r="C214" s="10" t="s">
        <v>360</v>
      </c>
      <c r="D214" s="11">
        <v>800117456</v>
      </c>
      <c r="E214" s="12" t="s">
        <v>361</v>
      </c>
      <c r="F214" s="12" t="s">
        <v>22</v>
      </c>
      <c r="G214" s="39">
        <v>12640000</v>
      </c>
      <c r="H214" s="39">
        <f>+G214</f>
        <v>12640000</v>
      </c>
      <c r="I214" s="39"/>
      <c r="J214" s="39"/>
      <c r="K214" s="39">
        <f>+H214</f>
        <v>12640000</v>
      </c>
      <c r="L214" s="26"/>
      <c r="M214" s="22">
        <v>45168</v>
      </c>
      <c r="N214" s="22">
        <v>45168</v>
      </c>
      <c r="O214" s="41"/>
      <c r="P214" s="41"/>
      <c r="Q214" s="41"/>
      <c r="R214" s="41"/>
      <c r="S214" s="42"/>
    </row>
    <row r="215" spans="1:19" ht="24" x14ac:dyDescent="0.25">
      <c r="A215" s="8">
        <f>+A214+1</f>
        <v>1</v>
      </c>
      <c r="B215" s="9" t="s">
        <v>359</v>
      </c>
      <c r="C215" s="10" t="s">
        <v>362</v>
      </c>
      <c r="D215" s="11">
        <v>860013570</v>
      </c>
      <c r="E215" s="12" t="s">
        <v>363</v>
      </c>
      <c r="F215" s="12" t="s">
        <v>22</v>
      </c>
      <c r="G215" s="39">
        <v>55166100</v>
      </c>
      <c r="H215" s="39">
        <f>+G215</f>
        <v>55166100</v>
      </c>
      <c r="I215" s="39"/>
      <c r="J215" s="39"/>
      <c r="K215" s="39">
        <f t="shared" ref="K215:K217" si="30">+H215</f>
        <v>55166100</v>
      </c>
      <c r="L215" s="26"/>
      <c r="M215" s="22">
        <v>45168</v>
      </c>
      <c r="N215" s="22">
        <v>45168</v>
      </c>
      <c r="O215" s="41"/>
      <c r="P215" s="41"/>
      <c r="Q215" s="41"/>
      <c r="R215" s="41"/>
      <c r="S215" s="42"/>
    </row>
    <row r="216" spans="1:19" ht="24" x14ac:dyDescent="0.25">
      <c r="A216" s="8">
        <f>+A215+1</f>
        <v>2</v>
      </c>
      <c r="B216" s="9" t="s">
        <v>359</v>
      </c>
      <c r="C216" s="10" t="s">
        <v>364</v>
      </c>
      <c r="D216" s="11">
        <v>890303208</v>
      </c>
      <c r="E216" s="12" t="s">
        <v>365</v>
      </c>
      <c r="F216" s="12" t="s">
        <v>22</v>
      </c>
      <c r="G216" s="39">
        <v>9081400</v>
      </c>
      <c r="H216" s="39">
        <f>+G216</f>
        <v>9081400</v>
      </c>
      <c r="I216" s="39"/>
      <c r="J216" s="39"/>
      <c r="K216" s="39">
        <f t="shared" si="30"/>
        <v>9081400</v>
      </c>
      <c r="L216" s="26"/>
      <c r="M216" s="22">
        <v>45168</v>
      </c>
      <c r="N216" s="22">
        <v>45168</v>
      </c>
      <c r="O216" s="41"/>
      <c r="P216" s="41"/>
      <c r="Q216" s="41"/>
      <c r="R216" s="41"/>
      <c r="S216" s="42"/>
    </row>
    <row r="217" spans="1:19" ht="24" x14ac:dyDescent="0.25">
      <c r="A217" s="8">
        <f>+A216+1</f>
        <v>3</v>
      </c>
      <c r="B217" s="9" t="s">
        <v>359</v>
      </c>
      <c r="C217" s="10" t="s">
        <v>366</v>
      </c>
      <c r="D217" s="11">
        <v>899999239</v>
      </c>
      <c r="E217" s="12" t="s">
        <v>367</v>
      </c>
      <c r="F217" s="12" t="s">
        <v>22</v>
      </c>
      <c r="G217" s="39">
        <v>18809600</v>
      </c>
      <c r="H217" s="39">
        <f>+G217</f>
        <v>18809600</v>
      </c>
      <c r="I217" s="39"/>
      <c r="J217" s="39"/>
      <c r="K217" s="39">
        <f t="shared" si="30"/>
        <v>18809600</v>
      </c>
      <c r="L217" s="26"/>
      <c r="M217" s="22">
        <v>45168</v>
      </c>
      <c r="N217" s="22">
        <v>45168</v>
      </c>
      <c r="O217" s="41"/>
      <c r="P217" s="41"/>
      <c r="Q217" s="41"/>
      <c r="R217" s="41"/>
      <c r="S217" s="42"/>
    </row>
    <row r="218" spans="1:19" s="43" customFormat="1" ht="15" x14ac:dyDescent="0.25">
      <c r="A218" s="30">
        <v>999999</v>
      </c>
      <c r="B218" s="31" t="s">
        <v>368</v>
      </c>
      <c r="C218" s="32"/>
      <c r="D218" s="32"/>
      <c r="E218" s="32"/>
      <c r="F218" s="32"/>
      <c r="G218" s="33">
        <f>SUM(G214:G217)</f>
        <v>95697100</v>
      </c>
      <c r="H218" s="33">
        <f>SUM(H214:H217)</f>
        <v>95697100</v>
      </c>
      <c r="I218" s="33">
        <f>SUM(I214:I217)</f>
        <v>0</v>
      </c>
      <c r="J218" s="33">
        <f>SUM(J214:J217)</f>
        <v>0</v>
      </c>
      <c r="K218" s="33">
        <f>SUM(K214:K217)</f>
        <v>95697100</v>
      </c>
      <c r="L218" s="32"/>
      <c r="M218" s="32"/>
      <c r="N218" s="32"/>
      <c r="O218" s="32"/>
      <c r="P218" s="54"/>
      <c r="Q218" s="54"/>
      <c r="R218" s="54"/>
      <c r="S218" s="55"/>
    </row>
    <row r="219" spans="1:19" x14ac:dyDescent="0.25">
      <c r="A219" s="8">
        <v>0</v>
      </c>
      <c r="B219" s="9" t="s">
        <v>369</v>
      </c>
      <c r="C219" s="10" t="s">
        <v>370</v>
      </c>
      <c r="D219" s="11">
        <v>800138188</v>
      </c>
      <c r="E219" s="12" t="s">
        <v>371</v>
      </c>
      <c r="F219" s="12" t="s">
        <v>22</v>
      </c>
      <c r="G219" s="39">
        <v>8227800</v>
      </c>
      <c r="H219" s="39">
        <f>+G219</f>
        <v>8227800</v>
      </c>
      <c r="I219" s="39"/>
      <c r="J219" s="39"/>
      <c r="K219" s="39">
        <f>+H219</f>
        <v>8227800</v>
      </c>
      <c r="L219" s="26"/>
      <c r="M219" s="22">
        <v>45168</v>
      </c>
      <c r="N219" s="22">
        <v>45168</v>
      </c>
      <c r="O219" s="41"/>
      <c r="P219" s="41"/>
      <c r="Q219" s="41"/>
      <c r="R219" s="41"/>
      <c r="S219" s="42"/>
    </row>
    <row r="220" spans="1:19" x14ac:dyDescent="0.25">
      <c r="A220" s="8">
        <v>1</v>
      </c>
      <c r="B220" s="9" t="s">
        <v>369</v>
      </c>
      <c r="C220" s="10" t="s">
        <v>372</v>
      </c>
      <c r="D220" s="11">
        <v>800144331</v>
      </c>
      <c r="E220" s="12" t="s">
        <v>373</v>
      </c>
      <c r="F220" s="12" t="s">
        <v>22</v>
      </c>
      <c r="G220" s="39">
        <v>32550060</v>
      </c>
      <c r="H220" s="39">
        <f>+G220</f>
        <v>32550060</v>
      </c>
      <c r="I220" s="39"/>
      <c r="J220" s="39"/>
      <c r="K220" s="39">
        <f t="shared" ref="K220:K222" si="31">+H220</f>
        <v>32550060</v>
      </c>
      <c r="L220" s="26"/>
      <c r="M220" s="22">
        <v>45168</v>
      </c>
      <c r="N220" s="22">
        <v>45168</v>
      </c>
      <c r="O220" s="41"/>
      <c r="P220" s="41"/>
      <c r="Q220" s="41"/>
      <c r="R220" s="41"/>
      <c r="S220" s="42"/>
    </row>
    <row r="221" spans="1:19" x14ac:dyDescent="0.25">
      <c r="A221" s="8">
        <f>+A220+1</f>
        <v>2</v>
      </c>
      <c r="B221" s="9" t="s">
        <v>369</v>
      </c>
      <c r="C221" s="10" t="s">
        <v>374</v>
      </c>
      <c r="D221" s="11">
        <v>800149496</v>
      </c>
      <c r="E221" s="12" t="s">
        <v>375</v>
      </c>
      <c r="F221" s="12" t="s">
        <v>22</v>
      </c>
      <c r="G221" s="39">
        <v>7053433</v>
      </c>
      <c r="H221" s="39">
        <f>+G221</f>
        <v>7053433</v>
      </c>
      <c r="I221" s="39"/>
      <c r="J221" s="39"/>
      <c r="K221" s="39">
        <f t="shared" si="31"/>
        <v>7053433</v>
      </c>
      <c r="L221" s="26"/>
      <c r="M221" s="22">
        <v>45076</v>
      </c>
      <c r="N221" s="15">
        <f>+M221+30</f>
        <v>45106</v>
      </c>
      <c r="O221" s="41"/>
      <c r="P221" s="41"/>
      <c r="Q221" s="41"/>
      <c r="R221" s="41"/>
      <c r="S221" s="42"/>
    </row>
    <row r="222" spans="1:19" x14ac:dyDescent="0.25">
      <c r="A222" s="8">
        <f>+A221+1</f>
        <v>3</v>
      </c>
      <c r="B222" s="9" t="s">
        <v>369</v>
      </c>
      <c r="C222" s="10" t="s">
        <v>376</v>
      </c>
      <c r="D222" s="11">
        <v>900336004</v>
      </c>
      <c r="E222" s="12" t="s">
        <v>377</v>
      </c>
      <c r="F222" s="12" t="s">
        <v>22</v>
      </c>
      <c r="G222" s="39">
        <v>198173267</v>
      </c>
      <c r="H222" s="39">
        <f>+G222</f>
        <v>198173267</v>
      </c>
      <c r="I222" s="39"/>
      <c r="J222" s="39"/>
      <c r="K222" s="39">
        <f t="shared" si="31"/>
        <v>198173267</v>
      </c>
      <c r="L222" s="26"/>
      <c r="M222" s="22">
        <v>45168</v>
      </c>
      <c r="N222" s="22">
        <v>45168</v>
      </c>
      <c r="O222" s="41"/>
      <c r="P222" s="41"/>
      <c r="Q222" s="41"/>
      <c r="R222" s="41"/>
      <c r="S222" s="42"/>
    </row>
    <row r="223" spans="1:19" ht="15" x14ac:dyDescent="0.25">
      <c r="A223" s="30">
        <v>999999</v>
      </c>
      <c r="B223" s="31" t="s">
        <v>378</v>
      </c>
      <c r="C223" s="32"/>
      <c r="D223" s="32"/>
      <c r="E223" s="32"/>
      <c r="F223" s="32"/>
      <c r="G223" s="33">
        <f>SUM(G219:G222)</f>
        <v>246004560</v>
      </c>
      <c r="H223" s="33">
        <f>SUM(H219:H222)</f>
        <v>246004560</v>
      </c>
      <c r="I223" s="33">
        <f>SUM(I219:I222)</f>
        <v>0</v>
      </c>
      <c r="J223" s="33">
        <f>SUM(J219:J222)</f>
        <v>0</v>
      </c>
      <c r="K223" s="33">
        <f>SUM(K219:K222)</f>
        <v>246004560</v>
      </c>
      <c r="L223" s="32"/>
      <c r="M223" s="32"/>
      <c r="N223" s="32"/>
      <c r="O223" s="32"/>
      <c r="P223" s="54"/>
      <c r="Q223" s="54"/>
      <c r="R223" s="54"/>
      <c r="S223" s="55"/>
    </row>
    <row r="224" spans="1:19" x14ac:dyDescent="0.25">
      <c r="A224" s="8">
        <v>0</v>
      </c>
      <c r="B224" s="9" t="s">
        <v>379</v>
      </c>
      <c r="C224" s="10" t="s">
        <v>380</v>
      </c>
      <c r="D224" s="11">
        <v>23561072</v>
      </c>
      <c r="E224" s="20" t="s">
        <v>381</v>
      </c>
      <c r="F224" s="12" t="s">
        <v>22</v>
      </c>
      <c r="G224" s="39">
        <v>800000</v>
      </c>
      <c r="H224" s="39">
        <f t="shared" ref="H224:H230" si="32">+G224</f>
        <v>800000</v>
      </c>
      <c r="I224" s="39"/>
      <c r="J224" s="39"/>
      <c r="K224" s="39">
        <f t="shared" ref="K224:K230" si="33">SUM(H224:J224)</f>
        <v>800000</v>
      </c>
      <c r="L224" s="26"/>
      <c r="M224" s="22">
        <v>45046</v>
      </c>
      <c r="N224" s="15">
        <f>+M224+30</f>
        <v>45076</v>
      </c>
      <c r="O224" s="41"/>
      <c r="P224" s="41"/>
      <c r="Q224" s="41"/>
      <c r="R224" s="41"/>
      <c r="S224" s="42"/>
    </row>
    <row r="225" spans="1:19" x14ac:dyDescent="0.25">
      <c r="A225" s="8">
        <v>1</v>
      </c>
      <c r="B225" s="9" t="s">
        <v>379</v>
      </c>
      <c r="C225" s="10" t="s">
        <v>382</v>
      </c>
      <c r="D225" s="11">
        <v>51820263</v>
      </c>
      <c r="E225" s="56" t="s">
        <v>383</v>
      </c>
      <c r="F225" s="12" t="s">
        <v>22</v>
      </c>
      <c r="G225" s="39">
        <v>24000</v>
      </c>
      <c r="H225" s="39">
        <f t="shared" si="32"/>
        <v>24000</v>
      </c>
      <c r="I225" s="39"/>
      <c r="J225" s="39"/>
      <c r="K225" s="39">
        <f t="shared" si="33"/>
        <v>24000</v>
      </c>
      <c r="L225" s="26"/>
      <c r="M225" s="22">
        <v>44956</v>
      </c>
      <c r="N225" s="15">
        <f>+M225+30</f>
        <v>44986</v>
      </c>
      <c r="O225" s="41"/>
      <c r="P225" s="41"/>
      <c r="Q225" s="41"/>
      <c r="R225" s="41"/>
      <c r="S225" s="42"/>
    </row>
    <row r="226" spans="1:19" x14ac:dyDescent="0.2">
      <c r="A226" s="8">
        <v>2</v>
      </c>
      <c r="B226" s="9" t="s">
        <v>379</v>
      </c>
      <c r="C226" s="57" t="s">
        <v>384</v>
      </c>
      <c r="D226" s="11">
        <v>79916405</v>
      </c>
      <c r="E226" s="12" t="s">
        <v>69</v>
      </c>
      <c r="F226" s="12" t="s">
        <v>22</v>
      </c>
      <c r="G226" s="39">
        <v>760000</v>
      </c>
      <c r="H226" s="39">
        <f t="shared" si="32"/>
        <v>760000</v>
      </c>
      <c r="I226" s="39"/>
      <c r="J226" s="39"/>
      <c r="K226" s="39">
        <f t="shared" si="33"/>
        <v>760000</v>
      </c>
      <c r="L226" s="26"/>
      <c r="M226" s="22">
        <v>42198</v>
      </c>
      <c r="N226" s="22">
        <v>42198</v>
      </c>
      <c r="O226" s="41"/>
      <c r="P226" s="41"/>
      <c r="Q226" s="41"/>
      <c r="R226" s="41"/>
      <c r="S226" s="42"/>
    </row>
    <row r="227" spans="1:19" ht="15" x14ac:dyDescent="0.2">
      <c r="A227" s="8">
        <v>3</v>
      </c>
      <c r="B227" s="9" t="s">
        <v>379</v>
      </c>
      <c r="C227" s="57" t="s">
        <v>385</v>
      </c>
      <c r="D227" s="11">
        <v>11381077</v>
      </c>
      <c r="E227" s="29" t="s">
        <v>386</v>
      </c>
      <c r="F227" s="12" t="s">
        <v>22</v>
      </c>
      <c r="G227" s="39">
        <v>4452000</v>
      </c>
      <c r="H227" s="39">
        <f t="shared" si="32"/>
        <v>4452000</v>
      </c>
      <c r="I227" s="39"/>
      <c r="J227" s="39"/>
      <c r="K227" s="39">
        <v>4452000</v>
      </c>
      <c r="L227" s="26"/>
      <c r="M227" s="22">
        <v>45260</v>
      </c>
      <c r="N227" s="22">
        <f>+M227</f>
        <v>45260</v>
      </c>
      <c r="O227" s="41"/>
      <c r="P227" s="41"/>
      <c r="Q227" s="41"/>
      <c r="R227" s="41"/>
      <c r="S227" s="42"/>
    </row>
    <row r="228" spans="1:19" x14ac:dyDescent="0.2">
      <c r="A228" s="8">
        <v>4</v>
      </c>
      <c r="B228" s="9" t="s">
        <v>379</v>
      </c>
      <c r="C228" s="57" t="s">
        <v>387</v>
      </c>
      <c r="D228" s="11">
        <v>12131578</v>
      </c>
      <c r="E228" s="20" t="s">
        <v>40</v>
      </c>
      <c r="F228" s="12" t="s">
        <v>22</v>
      </c>
      <c r="G228" s="39">
        <v>5000000</v>
      </c>
      <c r="H228" s="39">
        <f t="shared" si="32"/>
        <v>5000000</v>
      </c>
      <c r="I228" s="39"/>
      <c r="J228" s="39"/>
      <c r="K228" s="39">
        <f t="shared" si="33"/>
        <v>5000000</v>
      </c>
      <c r="L228" s="26"/>
      <c r="M228" s="22">
        <v>45290</v>
      </c>
      <c r="N228" s="22">
        <f>+M228</f>
        <v>45290</v>
      </c>
      <c r="O228" s="41"/>
      <c r="P228" s="41"/>
      <c r="Q228" s="41"/>
      <c r="R228" s="41"/>
      <c r="S228" s="42"/>
    </row>
    <row r="229" spans="1:19" ht="15" x14ac:dyDescent="0.2">
      <c r="A229" s="8">
        <v>5</v>
      </c>
      <c r="B229" s="9" t="s">
        <v>379</v>
      </c>
      <c r="C229" s="57" t="s">
        <v>388</v>
      </c>
      <c r="D229" s="11">
        <v>12205676</v>
      </c>
      <c r="E229" s="29" t="s">
        <v>389</v>
      </c>
      <c r="F229" s="12" t="s">
        <v>22</v>
      </c>
      <c r="G229" s="39">
        <v>1512000</v>
      </c>
      <c r="H229" s="39">
        <f t="shared" si="32"/>
        <v>1512000</v>
      </c>
      <c r="I229" s="39"/>
      <c r="J229" s="39"/>
      <c r="K229" s="39">
        <f t="shared" si="33"/>
        <v>1512000</v>
      </c>
      <c r="L229" s="26"/>
      <c r="M229" s="22"/>
      <c r="N229" s="22"/>
      <c r="O229" s="41"/>
      <c r="P229" s="41"/>
      <c r="Q229" s="41"/>
      <c r="R229" s="41"/>
      <c r="S229" s="42"/>
    </row>
    <row r="230" spans="1:19" ht="15" x14ac:dyDescent="0.25">
      <c r="A230" s="8">
        <v>6</v>
      </c>
      <c r="B230" s="9" t="s">
        <v>379</v>
      </c>
      <c r="C230" s="10" t="s">
        <v>49</v>
      </c>
      <c r="D230" s="11">
        <v>12137629</v>
      </c>
      <c r="E230" s="29" t="s">
        <v>50</v>
      </c>
      <c r="F230" s="12" t="s">
        <v>22</v>
      </c>
      <c r="G230" s="39">
        <v>3006541</v>
      </c>
      <c r="H230" s="39">
        <f t="shared" si="32"/>
        <v>3006541</v>
      </c>
      <c r="I230" s="39"/>
      <c r="J230" s="39"/>
      <c r="K230" s="39">
        <f t="shared" si="33"/>
        <v>3006541</v>
      </c>
      <c r="L230" s="26"/>
      <c r="M230" s="22">
        <v>45230</v>
      </c>
      <c r="N230" s="22">
        <f>+M230</f>
        <v>45230</v>
      </c>
      <c r="O230" s="41"/>
      <c r="P230" s="41"/>
      <c r="Q230" s="41"/>
      <c r="R230" s="41"/>
      <c r="S230" s="42"/>
    </row>
    <row r="231" spans="1:19" ht="15" x14ac:dyDescent="0.25">
      <c r="A231" s="30">
        <v>999999</v>
      </c>
      <c r="B231" s="31" t="s">
        <v>390</v>
      </c>
      <c r="C231" s="32"/>
      <c r="D231" s="32"/>
      <c r="E231" s="32"/>
      <c r="F231" s="32"/>
      <c r="G231" s="33">
        <f>SUM(G224:G230)</f>
        <v>15554541</v>
      </c>
      <c r="H231" s="33">
        <f>SUM(H224:H230)</f>
        <v>15554541</v>
      </c>
      <c r="I231" s="33">
        <f>SUM(I224:I230)</f>
        <v>0</v>
      </c>
      <c r="J231" s="33">
        <f>SUM(J224:J230)</f>
        <v>0</v>
      </c>
      <c r="K231" s="33">
        <f>SUM(K224:K230)</f>
        <v>15554541</v>
      </c>
      <c r="L231" s="36"/>
      <c r="M231" s="36"/>
      <c r="N231" s="36"/>
      <c r="O231" s="36">
        <f t="shared" ref="O231" si="34">SUM(O204:O225)</f>
        <v>0</v>
      </c>
      <c r="P231" s="54"/>
      <c r="Q231" s="54"/>
      <c r="R231" s="54"/>
      <c r="S231" s="55"/>
    </row>
    <row r="232" spans="1:19" ht="60" x14ac:dyDescent="0.25">
      <c r="A232" s="30">
        <v>999999</v>
      </c>
      <c r="B232" s="31" t="s">
        <v>391</v>
      </c>
      <c r="C232" s="32"/>
      <c r="D232" s="32"/>
      <c r="E232" s="32"/>
      <c r="F232" s="32"/>
      <c r="G232" s="33">
        <f>+G231+G223+G218+G213+G211+G204+G134+G129+G126+G104+G75+G69</f>
        <v>3082963860</v>
      </c>
      <c r="H232" s="33">
        <f>+H231+H223+H218+H213+H211+H204+H134+H129+H126+H104+H75+H69</f>
        <v>3082963860</v>
      </c>
      <c r="I232" s="33">
        <f>+I231+I223+I218+I213+I211+I204+I134+I129+I126+I104+I75+I69</f>
        <v>0</v>
      </c>
      <c r="J232" s="33">
        <f>+J231+J223+J218+J213+J211+J204+J134+J129+J126+J104+J75+J69</f>
        <v>0</v>
      </c>
      <c r="K232" s="33">
        <f>+K231+K223+K218+K213+K211+K204+K134+K129+K126+K104+K75+K69</f>
        <v>3082963860</v>
      </c>
      <c r="L232" s="36"/>
      <c r="M232" s="35"/>
      <c r="N232" s="35"/>
      <c r="O232" s="36"/>
      <c r="P232" s="36"/>
      <c r="Q232" s="36"/>
      <c r="R232" s="36"/>
      <c r="S232" s="37"/>
    </row>
    <row r="233" spans="1:19" ht="24" x14ac:dyDescent="0.25">
      <c r="A233" s="8">
        <v>0</v>
      </c>
      <c r="B233" s="9" t="s">
        <v>392</v>
      </c>
      <c r="C233" s="10" t="s">
        <v>393</v>
      </c>
      <c r="D233" s="11">
        <v>800197268</v>
      </c>
      <c r="E233" s="12" t="s">
        <v>394</v>
      </c>
      <c r="F233" s="12" t="s">
        <v>22</v>
      </c>
      <c r="G233" s="13">
        <v>40786000</v>
      </c>
      <c r="H233" s="13">
        <f>+G233</f>
        <v>40786000</v>
      </c>
      <c r="I233" s="13"/>
      <c r="J233" s="13"/>
      <c r="K233" s="39">
        <f>SUM(H233:J233)</f>
        <v>40786000</v>
      </c>
      <c r="L233" s="14"/>
      <c r="M233" s="15">
        <v>44308</v>
      </c>
      <c r="N233" s="15">
        <f>+M233+60</f>
        <v>44368</v>
      </c>
      <c r="O233" s="16"/>
      <c r="P233" s="16"/>
      <c r="Q233" s="16"/>
      <c r="R233" s="16"/>
      <c r="S233" s="17"/>
    </row>
    <row r="234" spans="1:19" ht="24" x14ac:dyDescent="0.25">
      <c r="A234" s="8">
        <v>1</v>
      </c>
      <c r="B234" s="9" t="s">
        <v>395</v>
      </c>
      <c r="C234" s="10" t="s">
        <v>393</v>
      </c>
      <c r="D234" s="11">
        <v>800197268</v>
      </c>
      <c r="E234" s="12" t="s">
        <v>394</v>
      </c>
      <c r="F234" s="12" t="s">
        <v>22</v>
      </c>
      <c r="G234" s="13">
        <v>31841000</v>
      </c>
      <c r="H234" s="13">
        <f t="shared" ref="H234:H276" si="35">+G234</f>
        <v>31841000</v>
      </c>
      <c r="I234" s="13"/>
      <c r="J234" s="13"/>
      <c r="K234" s="39">
        <f t="shared" ref="K234:K278" si="36">SUM(H234:J234)</f>
        <v>31841000</v>
      </c>
      <c r="L234" s="14"/>
      <c r="M234" s="15">
        <v>44337</v>
      </c>
      <c r="N234" s="15">
        <f t="shared" ref="N234:N259" si="37">+M234+60</f>
        <v>44397</v>
      </c>
      <c r="O234" s="16"/>
      <c r="P234" s="16"/>
      <c r="Q234" s="16"/>
      <c r="R234" s="16"/>
      <c r="S234" s="17"/>
    </row>
    <row r="235" spans="1:19" ht="24" x14ac:dyDescent="0.25">
      <c r="A235" s="8">
        <v>2</v>
      </c>
      <c r="B235" s="9" t="s">
        <v>396</v>
      </c>
      <c r="C235" s="10" t="s">
        <v>393</v>
      </c>
      <c r="D235" s="11">
        <v>800197268</v>
      </c>
      <c r="E235" s="12" t="s">
        <v>394</v>
      </c>
      <c r="F235" s="12" t="s">
        <v>22</v>
      </c>
      <c r="G235" s="13">
        <v>21296000</v>
      </c>
      <c r="H235" s="13">
        <f t="shared" si="35"/>
        <v>21296000</v>
      </c>
      <c r="I235" s="13"/>
      <c r="J235" s="13"/>
      <c r="K235" s="39">
        <f t="shared" si="36"/>
        <v>21296000</v>
      </c>
      <c r="L235" s="14"/>
      <c r="M235" s="15">
        <v>44369</v>
      </c>
      <c r="N235" s="15">
        <f t="shared" si="37"/>
        <v>44429</v>
      </c>
      <c r="O235" s="16"/>
      <c r="P235" s="16"/>
      <c r="Q235" s="16"/>
      <c r="R235" s="16"/>
      <c r="S235" s="17"/>
    </row>
    <row r="236" spans="1:19" ht="24" x14ac:dyDescent="0.25">
      <c r="A236" s="8">
        <v>3</v>
      </c>
      <c r="B236" s="9" t="s">
        <v>397</v>
      </c>
      <c r="C236" s="10" t="s">
        <v>393</v>
      </c>
      <c r="D236" s="11">
        <v>800197268</v>
      </c>
      <c r="E236" s="12" t="s">
        <v>394</v>
      </c>
      <c r="F236" s="12" t="s">
        <v>22</v>
      </c>
      <c r="G236" s="13">
        <v>25743000</v>
      </c>
      <c r="H236" s="13">
        <f t="shared" si="35"/>
        <v>25743000</v>
      </c>
      <c r="I236" s="13"/>
      <c r="J236" s="13"/>
      <c r="K236" s="39">
        <f t="shared" si="36"/>
        <v>25743000</v>
      </c>
      <c r="L236" s="14"/>
      <c r="M236" s="15">
        <v>44398</v>
      </c>
      <c r="N236" s="15">
        <f t="shared" si="37"/>
        <v>44458</v>
      </c>
      <c r="O236" s="16"/>
      <c r="P236" s="16"/>
      <c r="Q236" s="16"/>
      <c r="R236" s="16"/>
      <c r="S236" s="17"/>
    </row>
    <row r="237" spans="1:19" ht="24" x14ac:dyDescent="0.25">
      <c r="A237" s="8">
        <v>4</v>
      </c>
      <c r="B237" s="9" t="s">
        <v>398</v>
      </c>
      <c r="C237" s="10" t="s">
        <v>393</v>
      </c>
      <c r="D237" s="11">
        <v>800197268</v>
      </c>
      <c r="E237" s="12" t="s">
        <v>394</v>
      </c>
      <c r="F237" s="12" t="s">
        <v>22</v>
      </c>
      <c r="G237" s="13">
        <v>20452000</v>
      </c>
      <c r="H237" s="13">
        <f t="shared" si="35"/>
        <v>20452000</v>
      </c>
      <c r="I237" s="13"/>
      <c r="J237" s="13"/>
      <c r="K237" s="39">
        <f t="shared" si="36"/>
        <v>20452000</v>
      </c>
      <c r="L237" s="14"/>
      <c r="M237" s="15">
        <v>44431</v>
      </c>
      <c r="N237" s="15">
        <f t="shared" si="37"/>
        <v>44491</v>
      </c>
      <c r="O237" s="16"/>
      <c r="P237" s="16"/>
      <c r="Q237" s="16"/>
      <c r="R237" s="16"/>
      <c r="S237" s="17"/>
    </row>
    <row r="238" spans="1:19" ht="24" x14ac:dyDescent="0.25">
      <c r="A238" s="8">
        <v>5</v>
      </c>
      <c r="B238" s="9" t="s">
        <v>399</v>
      </c>
      <c r="C238" s="10" t="s">
        <v>393</v>
      </c>
      <c r="D238" s="11">
        <v>800197268</v>
      </c>
      <c r="E238" s="12" t="s">
        <v>394</v>
      </c>
      <c r="F238" s="12" t="s">
        <v>22</v>
      </c>
      <c r="G238" s="13">
        <v>28151000</v>
      </c>
      <c r="H238" s="13">
        <f t="shared" si="35"/>
        <v>28151000</v>
      </c>
      <c r="I238" s="13"/>
      <c r="J238" s="13"/>
      <c r="K238" s="39">
        <f t="shared" si="36"/>
        <v>28151000</v>
      </c>
      <c r="L238" s="14"/>
      <c r="M238" s="15">
        <v>44459</v>
      </c>
      <c r="N238" s="15">
        <f t="shared" si="37"/>
        <v>44519</v>
      </c>
      <c r="O238" s="16"/>
      <c r="P238" s="16"/>
      <c r="Q238" s="16"/>
      <c r="R238" s="16"/>
      <c r="S238" s="17"/>
    </row>
    <row r="239" spans="1:19" ht="24" x14ac:dyDescent="0.25">
      <c r="A239" s="8">
        <v>6</v>
      </c>
      <c r="B239" s="9" t="s">
        <v>400</v>
      </c>
      <c r="C239" s="10" t="s">
        <v>393</v>
      </c>
      <c r="D239" s="11">
        <v>800197268</v>
      </c>
      <c r="E239" s="12" t="s">
        <v>394</v>
      </c>
      <c r="F239" s="12" t="s">
        <v>22</v>
      </c>
      <c r="G239" s="13">
        <v>31776000</v>
      </c>
      <c r="H239" s="13">
        <f t="shared" si="35"/>
        <v>31776000</v>
      </c>
      <c r="I239" s="13"/>
      <c r="J239" s="13"/>
      <c r="K239" s="39">
        <f t="shared" si="36"/>
        <v>31776000</v>
      </c>
      <c r="L239" s="14"/>
      <c r="M239" s="15">
        <v>44489</v>
      </c>
      <c r="N239" s="15">
        <f t="shared" si="37"/>
        <v>44549</v>
      </c>
      <c r="O239" s="16"/>
      <c r="P239" s="16"/>
      <c r="Q239" s="16"/>
      <c r="R239" s="16"/>
      <c r="S239" s="17"/>
    </row>
    <row r="240" spans="1:19" ht="24" x14ac:dyDescent="0.25">
      <c r="A240" s="8">
        <v>7</v>
      </c>
      <c r="B240" s="9" t="s">
        <v>401</v>
      </c>
      <c r="C240" s="10" t="s">
        <v>393</v>
      </c>
      <c r="D240" s="11">
        <v>800197268</v>
      </c>
      <c r="E240" s="12" t="s">
        <v>394</v>
      </c>
      <c r="F240" s="12" t="s">
        <v>22</v>
      </c>
      <c r="G240" s="13">
        <v>39367000</v>
      </c>
      <c r="H240" s="13">
        <f t="shared" si="35"/>
        <v>39367000</v>
      </c>
      <c r="I240" s="13"/>
      <c r="J240" s="13"/>
      <c r="K240" s="39">
        <f t="shared" si="36"/>
        <v>39367000</v>
      </c>
      <c r="L240" s="14"/>
      <c r="M240" s="15">
        <v>44522</v>
      </c>
      <c r="N240" s="15">
        <f t="shared" si="37"/>
        <v>44582</v>
      </c>
      <c r="O240" s="16"/>
      <c r="P240" s="16"/>
      <c r="Q240" s="16"/>
      <c r="R240" s="16"/>
      <c r="S240" s="17"/>
    </row>
    <row r="241" spans="1:19" ht="24" x14ac:dyDescent="0.25">
      <c r="A241" s="8">
        <v>8</v>
      </c>
      <c r="B241" s="9" t="s">
        <v>402</v>
      </c>
      <c r="C241" s="10" t="s">
        <v>393</v>
      </c>
      <c r="D241" s="11">
        <v>800197268</v>
      </c>
      <c r="E241" s="12" t="s">
        <v>394</v>
      </c>
      <c r="F241" s="12" t="s">
        <v>22</v>
      </c>
      <c r="G241" s="13">
        <v>30000000</v>
      </c>
      <c r="H241" s="13">
        <f t="shared" si="35"/>
        <v>30000000</v>
      </c>
      <c r="I241" s="13"/>
      <c r="J241" s="13"/>
      <c r="K241" s="39">
        <f t="shared" si="36"/>
        <v>30000000</v>
      </c>
      <c r="L241" s="14"/>
      <c r="M241" s="15">
        <v>44552</v>
      </c>
      <c r="N241" s="15">
        <f t="shared" si="37"/>
        <v>44612</v>
      </c>
      <c r="O241" s="16"/>
      <c r="P241" s="16"/>
      <c r="Q241" s="16"/>
      <c r="R241" s="16"/>
      <c r="S241" s="17"/>
    </row>
    <row r="242" spans="1:19" ht="24" x14ac:dyDescent="0.25">
      <c r="A242" s="8">
        <v>9</v>
      </c>
      <c r="B242" s="9" t="s">
        <v>403</v>
      </c>
      <c r="C242" s="10" t="s">
        <v>393</v>
      </c>
      <c r="D242" s="11">
        <v>800197268</v>
      </c>
      <c r="E242" s="12" t="s">
        <v>394</v>
      </c>
      <c r="F242" s="12" t="s">
        <v>22</v>
      </c>
      <c r="G242" s="13">
        <v>68818000</v>
      </c>
      <c r="H242" s="13">
        <f t="shared" si="35"/>
        <v>68818000</v>
      </c>
      <c r="I242" s="13"/>
      <c r="J242" s="13"/>
      <c r="K242" s="39">
        <f t="shared" si="36"/>
        <v>68818000</v>
      </c>
      <c r="L242" s="14"/>
      <c r="M242" s="15">
        <v>44585</v>
      </c>
      <c r="N242" s="15">
        <f t="shared" si="37"/>
        <v>44645</v>
      </c>
      <c r="O242" s="16"/>
      <c r="P242" s="16"/>
      <c r="Q242" s="16"/>
      <c r="R242" s="16"/>
      <c r="S242" s="17"/>
    </row>
    <row r="243" spans="1:19" ht="24" x14ac:dyDescent="0.25">
      <c r="A243" s="8">
        <v>10</v>
      </c>
      <c r="B243" s="9" t="s">
        <v>404</v>
      </c>
      <c r="C243" s="10" t="s">
        <v>393</v>
      </c>
      <c r="D243" s="11">
        <v>800197268</v>
      </c>
      <c r="E243" s="12" t="s">
        <v>394</v>
      </c>
      <c r="F243" s="12" t="s">
        <v>22</v>
      </c>
      <c r="G243" s="13">
        <v>78186000</v>
      </c>
      <c r="H243" s="13">
        <f t="shared" si="35"/>
        <v>78186000</v>
      </c>
      <c r="I243" s="13"/>
      <c r="J243" s="13"/>
      <c r="K243" s="39">
        <f t="shared" si="36"/>
        <v>78186000</v>
      </c>
      <c r="L243" s="14"/>
      <c r="M243" s="15">
        <v>44610</v>
      </c>
      <c r="N243" s="15">
        <f t="shared" si="37"/>
        <v>44670</v>
      </c>
      <c r="O243" s="16"/>
      <c r="P243" s="16"/>
      <c r="Q243" s="16"/>
      <c r="R243" s="16"/>
      <c r="S243" s="17"/>
    </row>
    <row r="244" spans="1:19" ht="24" x14ac:dyDescent="0.25">
      <c r="A244" s="8">
        <v>11</v>
      </c>
      <c r="B244" s="9" t="s">
        <v>405</v>
      </c>
      <c r="C244" s="10" t="s">
        <v>393</v>
      </c>
      <c r="D244" s="11">
        <v>800197268</v>
      </c>
      <c r="E244" s="12" t="s">
        <v>394</v>
      </c>
      <c r="F244" s="12" t="s">
        <v>22</v>
      </c>
      <c r="G244" s="13">
        <v>38428000</v>
      </c>
      <c r="H244" s="13">
        <f t="shared" si="35"/>
        <v>38428000</v>
      </c>
      <c r="I244" s="13"/>
      <c r="J244" s="13"/>
      <c r="K244" s="39">
        <f t="shared" si="36"/>
        <v>38428000</v>
      </c>
      <c r="L244" s="14"/>
      <c r="M244" s="15">
        <v>44638</v>
      </c>
      <c r="N244" s="15">
        <f t="shared" si="37"/>
        <v>44698</v>
      </c>
      <c r="O244" s="16"/>
      <c r="P244" s="16"/>
      <c r="Q244" s="16"/>
      <c r="R244" s="16"/>
      <c r="S244" s="17"/>
    </row>
    <row r="245" spans="1:19" ht="24" x14ac:dyDescent="0.25">
      <c r="A245" s="8">
        <v>12</v>
      </c>
      <c r="B245" s="9" t="s">
        <v>406</v>
      </c>
      <c r="C245" s="10" t="s">
        <v>393</v>
      </c>
      <c r="D245" s="11">
        <v>800197268</v>
      </c>
      <c r="E245" s="12" t="s">
        <v>394</v>
      </c>
      <c r="F245" s="12" t="s">
        <v>22</v>
      </c>
      <c r="G245" s="13">
        <v>40231000</v>
      </c>
      <c r="H245" s="13">
        <f t="shared" si="35"/>
        <v>40231000</v>
      </c>
      <c r="I245" s="13"/>
      <c r="J245" s="13"/>
      <c r="K245" s="39">
        <f t="shared" si="36"/>
        <v>40231000</v>
      </c>
      <c r="L245" s="14"/>
      <c r="M245" s="15">
        <v>44672</v>
      </c>
      <c r="N245" s="15">
        <f t="shared" si="37"/>
        <v>44732</v>
      </c>
      <c r="O245" s="16"/>
      <c r="P245" s="16"/>
      <c r="Q245" s="16"/>
      <c r="R245" s="16"/>
      <c r="S245" s="17"/>
    </row>
    <row r="246" spans="1:19" ht="24" x14ac:dyDescent="0.25">
      <c r="A246" s="8">
        <v>13</v>
      </c>
      <c r="B246" s="9" t="s">
        <v>407</v>
      </c>
      <c r="C246" s="10" t="s">
        <v>393</v>
      </c>
      <c r="D246" s="11">
        <v>800197268</v>
      </c>
      <c r="E246" s="12" t="s">
        <v>394</v>
      </c>
      <c r="F246" s="12" t="s">
        <v>22</v>
      </c>
      <c r="G246" s="13">
        <v>36631000</v>
      </c>
      <c r="H246" s="13">
        <f t="shared" si="35"/>
        <v>36631000</v>
      </c>
      <c r="I246" s="13"/>
      <c r="J246" s="13"/>
      <c r="K246" s="39">
        <f t="shared" si="36"/>
        <v>36631000</v>
      </c>
      <c r="L246" s="14"/>
      <c r="M246" s="15">
        <v>44698</v>
      </c>
      <c r="N246" s="15">
        <f t="shared" si="37"/>
        <v>44758</v>
      </c>
      <c r="O246" s="16"/>
      <c r="P246" s="16"/>
      <c r="Q246" s="16"/>
      <c r="R246" s="16"/>
      <c r="S246" s="17"/>
    </row>
    <row r="247" spans="1:19" ht="24" x14ac:dyDescent="0.25">
      <c r="A247" s="8">
        <v>14</v>
      </c>
      <c r="B247" s="9" t="s">
        <v>408</v>
      </c>
      <c r="C247" s="10" t="s">
        <v>393</v>
      </c>
      <c r="D247" s="11">
        <v>800197268</v>
      </c>
      <c r="E247" s="12" t="s">
        <v>394</v>
      </c>
      <c r="F247" s="12" t="s">
        <v>22</v>
      </c>
      <c r="G247" s="13">
        <v>33076000</v>
      </c>
      <c r="H247" s="13">
        <f t="shared" si="35"/>
        <v>33076000</v>
      </c>
      <c r="I247" s="13"/>
      <c r="J247" s="13"/>
      <c r="K247" s="39">
        <f t="shared" si="36"/>
        <v>33076000</v>
      </c>
      <c r="L247" s="14"/>
      <c r="M247" s="15">
        <v>44729</v>
      </c>
      <c r="N247" s="15">
        <f t="shared" si="37"/>
        <v>44789</v>
      </c>
      <c r="O247" s="16"/>
      <c r="P247" s="16"/>
      <c r="Q247" s="16"/>
      <c r="R247" s="16"/>
      <c r="S247" s="17"/>
    </row>
    <row r="248" spans="1:19" ht="24" x14ac:dyDescent="0.25">
      <c r="A248" s="8">
        <v>15</v>
      </c>
      <c r="B248" s="9" t="s">
        <v>409</v>
      </c>
      <c r="C248" s="10" t="s">
        <v>393</v>
      </c>
      <c r="D248" s="11">
        <v>800197268</v>
      </c>
      <c r="E248" s="12" t="s">
        <v>394</v>
      </c>
      <c r="F248" s="12" t="s">
        <v>22</v>
      </c>
      <c r="G248" s="13">
        <v>42481000</v>
      </c>
      <c r="H248" s="13">
        <f t="shared" si="35"/>
        <v>42481000</v>
      </c>
      <c r="I248" s="13"/>
      <c r="J248" s="13"/>
      <c r="K248" s="39">
        <f t="shared" si="36"/>
        <v>42481000</v>
      </c>
      <c r="L248" s="14"/>
      <c r="M248" s="15">
        <v>44763</v>
      </c>
      <c r="N248" s="15">
        <f t="shared" si="37"/>
        <v>44823</v>
      </c>
      <c r="O248" s="16"/>
      <c r="P248" s="16"/>
      <c r="Q248" s="16"/>
      <c r="R248" s="16"/>
      <c r="S248" s="17"/>
    </row>
    <row r="249" spans="1:19" ht="24" x14ac:dyDescent="0.25">
      <c r="A249" s="8">
        <v>16</v>
      </c>
      <c r="B249" s="9" t="s">
        <v>410</v>
      </c>
      <c r="C249" s="10" t="s">
        <v>393</v>
      </c>
      <c r="D249" s="11">
        <v>800197268</v>
      </c>
      <c r="E249" s="12" t="s">
        <v>394</v>
      </c>
      <c r="F249" s="12" t="s">
        <v>22</v>
      </c>
      <c r="G249" s="13">
        <v>22865000</v>
      </c>
      <c r="H249" s="13">
        <f t="shared" si="35"/>
        <v>22865000</v>
      </c>
      <c r="I249" s="13"/>
      <c r="J249" s="13"/>
      <c r="K249" s="39">
        <f t="shared" si="36"/>
        <v>22865000</v>
      </c>
      <c r="L249" s="14"/>
      <c r="M249" s="15">
        <v>44795</v>
      </c>
      <c r="N249" s="15">
        <f t="shared" si="37"/>
        <v>44855</v>
      </c>
      <c r="O249" s="16"/>
      <c r="P249" s="16"/>
      <c r="Q249" s="16"/>
      <c r="R249" s="16"/>
      <c r="S249" s="17"/>
    </row>
    <row r="250" spans="1:19" ht="24" x14ac:dyDescent="0.25">
      <c r="A250" s="8">
        <v>17</v>
      </c>
      <c r="B250" s="9" t="s">
        <v>411</v>
      </c>
      <c r="C250" s="10" t="s">
        <v>393</v>
      </c>
      <c r="D250" s="11">
        <v>800197268</v>
      </c>
      <c r="E250" s="12" t="s">
        <v>394</v>
      </c>
      <c r="F250" s="12" t="s">
        <v>22</v>
      </c>
      <c r="G250" s="13">
        <v>49539000</v>
      </c>
      <c r="H250" s="13">
        <f t="shared" si="35"/>
        <v>49539000</v>
      </c>
      <c r="I250" s="13"/>
      <c r="J250" s="13"/>
      <c r="K250" s="39">
        <f t="shared" si="36"/>
        <v>49539000</v>
      </c>
      <c r="L250" s="14"/>
      <c r="M250" s="15">
        <v>44823</v>
      </c>
      <c r="N250" s="15">
        <f t="shared" si="37"/>
        <v>44883</v>
      </c>
      <c r="O250" s="16"/>
      <c r="P250" s="16"/>
      <c r="Q250" s="16"/>
      <c r="R250" s="16"/>
      <c r="S250" s="17"/>
    </row>
    <row r="251" spans="1:19" ht="24" x14ac:dyDescent="0.25">
      <c r="A251" s="8">
        <v>18</v>
      </c>
      <c r="B251" s="9" t="s">
        <v>412</v>
      </c>
      <c r="C251" s="10" t="s">
        <v>393</v>
      </c>
      <c r="D251" s="11">
        <v>800197268</v>
      </c>
      <c r="E251" s="12" t="s">
        <v>394</v>
      </c>
      <c r="F251" s="12" t="s">
        <v>22</v>
      </c>
      <c r="G251" s="13">
        <v>27216000</v>
      </c>
      <c r="H251" s="13">
        <f t="shared" si="35"/>
        <v>27216000</v>
      </c>
      <c r="I251" s="13"/>
      <c r="J251" s="13"/>
      <c r="K251" s="39">
        <f t="shared" si="36"/>
        <v>27216000</v>
      </c>
      <c r="L251" s="14"/>
      <c r="M251" s="15">
        <v>44854</v>
      </c>
      <c r="N251" s="15">
        <f t="shared" si="37"/>
        <v>44914</v>
      </c>
      <c r="O251" s="16"/>
      <c r="P251" s="16"/>
      <c r="Q251" s="16"/>
      <c r="R251" s="16"/>
      <c r="S251" s="17"/>
    </row>
    <row r="252" spans="1:19" ht="24" x14ac:dyDescent="0.25">
      <c r="A252" s="8">
        <v>19</v>
      </c>
      <c r="B252" s="9" t="s">
        <v>413</v>
      </c>
      <c r="C252" s="10" t="s">
        <v>393</v>
      </c>
      <c r="D252" s="11">
        <v>800197268</v>
      </c>
      <c r="E252" s="12" t="s">
        <v>394</v>
      </c>
      <c r="F252" s="12" t="s">
        <v>22</v>
      </c>
      <c r="G252" s="13">
        <v>82576000</v>
      </c>
      <c r="H252" s="13">
        <f t="shared" si="35"/>
        <v>82576000</v>
      </c>
      <c r="I252" s="13"/>
      <c r="J252" s="13"/>
      <c r="K252" s="39">
        <f t="shared" si="36"/>
        <v>82576000</v>
      </c>
      <c r="L252" s="14"/>
      <c r="M252" s="15">
        <v>44949</v>
      </c>
      <c r="N252" s="15">
        <f t="shared" si="37"/>
        <v>45009</v>
      </c>
      <c r="O252" s="16"/>
      <c r="P252" s="16"/>
      <c r="Q252" s="16"/>
      <c r="R252" s="16"/>
      <c r="S252" s="17"/>
    </row>
    <row r="253" spans="1:19" ht="24" x14ac:dyDescent="0.25">
      <c r="A253" s="8">
        <v>20</v>
      </c>
      <c r="B253" s="9" t="s">
        <v>414</v>
      </c>
      <c r="C253" s="10" t="s">
        <v>393</v>
      </c>
      <c r="D253" s="11">
        <v>800197268</v>
      </c>
      <c r="E253" s="12" t="s">
        <v>394</v>
      </c>
      <c r="F253" s="12" t="s">
        <v>22</v>
      </c>
      <c r="G253" s="13">
        <v>44234000</v>
      </c>
      <c r="H253" s="13">
        <f t="shared" si="35"/>
        <v>44234000</v>
      </c>
      <c r="I253" s="13"/>
      <c r="J253" s="13"/>
      <c r="K253" s="39">
        <f t="shared" si="36"/>
        <v>44234000</v>
      </c>
      <c r="L253" s="14"/>
      <c r="M253" s="15">
        <v>44974</v>
      </c>
      <c r="N253" s="15">
        <f t="shared" si="37"/>
        <v>45034</v>
      </c>
      <c r="O253" s="16"/>
      <c r="P253" s="16"/>
      <c r="Q253" s="16"/>
      <c r="R253" s="16"/>
      <c r="S253" s="17"/>
    </row>
    <row r="254" spans="1:19" ht="24" x14ac:dyDescent="0.25">
      <c r="A254" s="8">
        <v>21</v>
      </c>
      <c r="B254" s="9" t="s">
        <v>415</v>
      </c>
      <c r="C254" s="10" t="s">
        <v>393</v>
      </c>
      <c r="D254" s="11">
        <v>800197268</v>
      </c>
      <c r="E254" s="12" t="s">
        <v>394</v>
      </c>
      <c r="F254" s="12" t="s">
        <v>22</v>
      </c>
      <c r="G254" s="13">
        <v>37422000</v>
      </c>
      <c r="H254" s="13">
        <f t="shared" si="35"/>
        <v>37422000</v>
      </c>
      <c r="I254" s="13"/>
      <c r="J254" s="13"/>
      <c r="K254" s="39">
        <f t="shared" si="36"/>
        <v>37422000</v>
      </c>
      <c r="L254" s="14"/>
      <c r="M254" s="15">
        <v>45002</v>
      </c>
      <c r="N254" s="15">
        <f t="shared" si="37"/>
        <v>45062</v>
      </c>
      <c r="O254" s="16"/>
      <c r="P254" s="16"/>
      <c r="Q254" s="16"/>
      <c r="R254" s="16"/>
      <c r="S254" s="17"/>
    </row>
    <row r="255" spans="1:19" ht="24" x14ac:dyDescent="0.25">
      <c r="A255" s="8">
        <v>22</v>
      </c>
      <c r="B255" s="9" t="s">
        <v>416</v>
      </c>
      <c r="C255" s="10" t="s">
        <v>393</v>
      </c>
      <c r="D255" s="11">
        <v>800197268</v>
      </c>
      <c r="E255" s="12" t="s">
        <v>394</v>
      </c>
      <c r="F255" s="12" t="s">
        <v>22</v>
      </c>
      <c r="G255" s="13">
        <v>59190000</v>
      </c>
      <c r="H255" s="13">
        <f t="shared" si="35"/>
        <v>59190000</v>
      </c>
      <c r="I255" s="13"/>
      <c r="J255" s="13"/>
      <c r="K255" s="39">
        <f t="shared" si="36"/>
        <v>59190000</v>
      </c>
      <c r="L255" s="14"/>
      <c r="M255" s="15">
        <v>45036</v>
      </c>
      <c r="N255" s="15">
        <f t="shared" si="37"/>
        <v>45096</v>
      </c>
      <c r="O255" s="16"/>
      <c r="P255" s="16"/>
      <c r="Q255" s="16"/>
      <c r="R255" s="16"/>
      <c r="S255" s="17"/>
    </row>
    <row r="256" spans="1:19" ht="24" x14ac:dyDescent="0.25">
      <c r="A256" s="8">
        <v>23</v>
      </c>
      <c r="B256" s="9" t="s">
        <v>417</v>
      </c>
      <c r="C256" s="10" t="s">
        <v>393</v>
      </c>
      <c r="D256" s="11">
        <v>800197268</v>
      </c>
      <c r="E256" s="12" t="s">
        <v>394</v>
      </c>
      <c r="F256" s="12" t="s">
        <v>22</v>
      </c>
      <c r="G256" s="13">
        <v>28842000</v>
      </c>
      <c r="H256" s="13">
        <f t="shared" si="35"/>
        <v>28842000</v>
      </c>
      <c r="I256" s="13"/>
      <c r="J256" s="13"/>
      <c r="K256" s="39">
        <f t="shared" si="36"/>
        <v>28842000</v>
      </c>
      <c r="L256" s="14"/>
      <c r="M256" s="15">
        <v>45065</v>
      </c>
      <c r="N256" s="15">
        <f t="shared" si="37"/>
        <v>45125</v>
      </c>
      <c r="O256" s="16"/>
      <c r="P256" s="16"/>
      <c r="Q256" s="16"/>
      <c r="R256" s="16"/>
      <c r="S256" s="17"/>
    </row>
    <row r="257" spans="1:19" ht="24" x14ac:dyDescent="0.25">
      <c r="A257" s="8">
        <v>24</v>
      </c>
      <c r="B257" s="9" t="s">
        <v>418</v>
      </c>
      <c r="C257" s="10" t="s">
        <v>393</v>
      </c>
      <c r="D257" s="11">
        <v>800197268</v>
      </c>
      <c r="E257" s="12" t="s">
        <v>394</v>
      </c>
      <c r="F257" s="12" t="s">
        <v>22</v>
      </c>
      <c r="G257" s="13">
        <v>8699000</v>
      </c>
      <c r="H257" s="13">
        <f t="shared" si="35"/>
        <v>8699000</v>
      </c>
      <c r="I257" s="13"/>
      <c r="J257" s="13"/>
      <c r="K257" s="39">
        <f t="shared" si="36"/>
        <v>8699000</v>
      </c>
      <c r="L257" s="14"/>
      <c r="M257" s="15">
        <v>45160</v>
      </c>
      <c r="N257" s="15">
        <f t="shared" si="37"/>
        <v>45220</v>
      </c>
      <c r="O257" s="16"/>
      <c r="P257" s="16"/>
      <c r="Q257" s="16"/>
      <c r="R257" s="16"/>
      <c r="S257" s="17"/>
    </row>
    <row r="258" spans="1:19" ht="24" x14ac:dyDescent="0.25">
      <c r="A258" s="8">
        <v>25</v>
      </c>
      <c r="B258" s="9" t="s">
        <v>419</v>
      </c>
      <c r="C258" s="10" t="s">
        <v>393</v>
      </c>
      <c r="D258" s="11">
        <v>800197268</v>
      </c>
      <c r="E258" s="12" t="s">
        <v>394</v>
      </c>
      <c r="F258" s="12" t="s">
        <v>22</v>
      </c>
      <c r="G258" s="13">
        <v>5551000</v>
      </c>
      <c r="H258" s="13">
        <f t="shared" si="35"/>
        <v>5551000</v>
      </c>
      <c r="I258" s="13"/>
      <c r="J258" s="13"/>
      <c r="K258" s="39">
        <f t="shared" si="36"/>
        <v>5551000</v>
      </c>
      <c r="L258" s="14"/>
      <c r="M258" s="15">
        <v>45188</v>
      </c>
      <c r="N258" s="15">
        <f t="shared" si="37"/>
        <v>45248</v>
      </c>
      <c r="O258" s="16"/>
      <c r="P258" s="16"/>
      <c r="Q258" s="16"/>
      <c r="R258" s="16"/>
      <c r="S258" s="17"/>
    </row>
    <row r="259" spans="1:19" ht="24" x14ac:dyDescent="0.25">
      <c r="A259" s="8">
        <v>26</v>
      </c>
      <c r="B259" s="9" t="s">
        <v>420</v>
      </c>
      <c r="C259" s="10" t="s">
        <v>393</v>
      </c>
      <c r="D259" s="11">
        <v>800197268</v>
      </c>
      <c r="E259" s="12" t="s">
        <v>394</v>
      </c>
      <c r="F259" s="12" t="s">
        <v>22</v>
      </c>
      <c r="G259" s="13">
        <v>4193000</v>
      </c>
      <c r="H259" s="13">
        <f t="shared" si="35"/>
        <v>4193000</v>
      </c>
      <c r="I259" s="13"/>
      <c r="J259" s="13"/>
      <c r="K259" s="39">
        <f t="shared" si="36"/>
        <v>4193000</v>
      </c>
      <c r="L259" s="14"/>
      <c r="M259" s="15">
        <v>45222</v>
      </c>
      <c r="N259" s="15">
        <f t="shared" si="37"/>
        <v>45282</v>
      </c>
      <c r="O259" s="16"/>
      <c r="P259" s="16"/>
      <c r="Q259" s="16"/>
      <c r="R259" s="16"/>
      <c r="S259" s="17"/>
    </row>
    <row r="260" spans="1:19" ht="24" x14ac:dyDescent="0.25">
      <c r="A260" s="8">
        <v>27</v>
      </c>
      <c r="B260" s="9" t="s">
        <v>421</v>
      </c>
      <c r="C260" s="10" t="s">
        <v>393</v>
      </c>
      <c r="D260" s="11"/>
      <c r="E260" s="12"/>
      <c r="F260" s="12"/>
      <c r="G260" s="13">
        <v>7675000</v>
      </c>
      <c r="H260" s="13">
        <f t="shared" si="35"/>
        <v>7675000</v>
      </c>
      <c r="I260" s="13"/>
      <c r="J260" s="13"/>
      <c r="K260" s="39">
        <f t="shared" si="36"/>
        <v>7675000</v>
      </c>
      <c r="L260" s="14"/>
      <c r="M260" s="15"/>
      <c r="N260" s="15"/>
      <c r="O260" s="16"/>
      <c r="P260" s="16"/>
      <c r="Q260" s="16"/>
      <c r="R260" s="16"/>
      <c r="S260" s="17"/>
    </row>
    <row r="261" spans="1:19" ht="24" x14ac:dyDescent="0.25">
      <c r="A261" s="8">
        <v>28</v>
      </c>
      <c r="B261" s="9" t="s">
        <v>422</v>
      </c>
      <c r="C261" s="10" t="s">
        <v>393</v>
      </c>
      <c r="D261" s="11"/>
      <c r="E261" s="12"/>
      <c r="F261" s="12"/>
      <c r="G261" s="13">
        <v>10394726</v>
      </c>
      <c r="H261" s="13">
        <f t="shared" si="35"/>
        <v>10394726</v>
      </c>
      <c r="I261" s="13"/>
      <c r="J261" s="13"/>
      <c r="K261" s="39">
        <f t="shared" si="36"/>
        <v>10394726</v>
      </c>
      <c r="L261" s="14"/>
      <c r="M261" s="15"/>
      <c r="N261" s="15"/>
      <c r="O261" s="16"/>
      <c r="P261" s="16"/>
      <c r="Q261" s="16"/>
      <c r="R261" s="16"/>
      <c r="S261" s="17"/>
    </row>
    <row r="262" spans="1:19" ht="24" x14ac:dyDescent="0.25">
      <c r="A262" s="8">
        <v>29</v>
      </c>
      <c r="B262" s="9" t="s">
        <v>423</v>
      </c>
      <c r="C262" s="10" t="s">
        <v>393</v>
      </c>
      <c r="D262" s="11"/>
      <c r="E262" s="12"/>
      <c r="F262" s="12"/>
      <c r="G262" s="13">
        <v>11514436</v>
      </c>
      <c r="H262" s="13">
        <f t="shared" si="35"/>
        <v>11514436</v>
      </c>
      <c r="I262" s="13"/>
      <c r="J262" s="13"/>
      <c r="K262" s="39">
        <f t="shared" si="36"/>
        <v>11514436</v>
      </c>
      <c r="L262" s="14"/>
      <c r="M262" s="15"/>
      <c r="N262" s="15"/>
      <c r="O262" s="16"/>
      <c r="P262" s="16"/>
      <c r="Q262" s="16"/>
      <c r="R262" s="16"/>
      <c r="S262" s="17"/>
    </row>
    <row r="263" spans="1:19" ht="24" x14ac:dyDescent="0.25">
      <c r="A263" s="8">
        <v>30</v>
      </c>
      <c r="B263" s="9" t="s">
        <v>424</v>
      </c>
      <c r="C263" s="10" t="s">
        <v>393</v>
      </c>
      <c r="D263" s="11"/>
      <c r="E263" s="12"/>
      <c r="F263" s="12"/>
      <c r="G263" s="13">
        <v>9928201</v>
      </c>
      <c r="H263" s="13">
        <f t="shared" si="35"/>
        <v>9928201</v>
      </c>
      <c r="I263" s="13"/>
      <c r="J263" s="13"/>
      <c r="K263" s="39">
        <f t="shared" si="36"/>
        <v>9928201</v>
      </c>
      <c r="L263" s="14"/>
      <c r="M263" s="15"/>
      <c r="N263" s="15"/>
      <c r="O263" s="16"/>
      <c r="P263" s="16"/>
      <c r="Q263" s="16"/>
      <c r="R263" s="16"/>
      <c r="S263" s="17"/>
    </row>
    <row r="264" spans="1:19" ht="24" x14ac:dyDescent="0.25">
      <c r="A264" s="8">
        <v>31</v>
      </c>
      <c r="B264" s="9" t="s">
        <v>425</v>
      </c>
      <c r="C264" s="10" t="s">
        <v>393</v>
      </c>
      <c r="D264" s="11"/>
      <c r="E264" s="12"/>
      <c r="F264" s="12"/>
      <c r="G264" s="13">
        <v>9856413</v>
      </c>
      <c r="H264" s="13">
        <f t="shared" si="35"/>
        <v>9856413</v>
      </c>
      <c r="I264" s="13"/>
      <c r="J264" s="13"/>
      <c r="K264" s="39">
        <f t="shared" si="36"/>
        <v>9856413</v>
      </c>
      <c r="L264" s="14"/>
      <c r="M264" s="15"/>
      <c r="N264" s="15"/>
      <c r="O264" s="16"/>
      <c r="P264" s="16"/>
      <c r="Q264" s="16"/>
      <c r="R264" s="16"/>
      <c r="S264" s="17"/>
    </row>
    <row r="265" spans="1:19" ht="24" x14ac:dyDescent="0.25">
      <c r="A265" s="8">
        <v>32</v>
      </c>
      <c r="B265" s="9" t="s">
        <v>426</v>
      </c>
      <c r="C265" s="10" t="s">
        <v>393</v>
      </c>
      <c r="D265" s="11"/>
      <c r="E265" s="12"/>
      <c r="F265" s="12"/>
      <c r="G265" s="13">
        <v>9489522</v>
      </c>
      <c r="H265" s="13">
        <f t="shared" si="35"/>
        <v>9489522</v>
      </c>
      <c r="I265" s="13"/>
      <c r="J265" s="13"/>
      <c r="K265" s="39">
        <f t="shared" si="36"/>
        <v>9489522</v>
      </c>
      <c r="L265" s="14"/>
      <c r="M265" s="15"/>
      <c r="N265" s="15"/>
      <c r="O265" s="16"/>
      <c r="P265" s="16"/>
      <c r="Q265" s="16"/>
      <c r="R265" s="16"/>
      <c r="S265" s="17"/>
    </row>
    <row r="266" spans="1:19" ht="24" x14ac:dyDescent="0.25">
      <c r="A266" s="8">
        <v>33</v>
      </c>
      <c r="B266" s="9" t="s">
        <v>427</v>
      </c>
      <c r="C266" s="10" t="s">
        <v>393</v>
      </c>
      <c r="D266" s="11"/>
      <c r="E266" s="12"/>
      <c r="F266" s="12"/>
      <c r="G266" s="13">
        <v>8185318</v>
      </c>
      <c r="H266" s="13">
        <f t="shared" si="35"/>
        <v>8185318</v>
      </c>
      <c r="I266" s="13"/>
      <c r="J266" s="13"/>
      <c r="K266" s="39">
        <f t="shared" si="36"/>
        <v>8185318</v>
      </c>
      <c r="L266" s="14"/>
      <c r="M266" s="15"/>
      <c r="N266" s="15"/>
      <c r="O266" s="16"/>
      <c r="P266" s="16"/>
      <c r="Q266" s="16"/>
      <c r="R266" s="16"/>
      <c r="S266" s="17"/>
    </row>
    <row r="267" spans="1:19" ht="24" x14ac:dyDescent="0.25">
      <c r="A267" s="8">
        <v>34</v>
      </c>
      <c r="B267" s="9" t="s">
        <v>428</v>
      </c>
      <c r="C267" s="10" t="s">
        <v>393</v>
      </c>
      <c r="D267" s="11">
        <v>800197268</v>
      </c>
      <c r="E267" s="12" t="s">
        <v>394</v>
      </c>
      <c r="F267" s="12" t="s">
        <v>22</v>
      </c>
      <c r="G267" s="13">
        <v>16439000</v>
      </c>
      <c r="H267" s="13">
        <f t="shared" si="35"/>
        <v>16439000</v>
      </c>
      <c r="I267" s="13"/>
      <c r="J267" s="13"/>
      <c r="K267" s="39">
        <f t="shared" si="36"/>
        <v>16439000</v>
      </c>
      <c r="L267" s="14"/>
      <c r="M267" s="15"/>
      <c r="N267" s="15"/>
      <c r="O267" s="16"/>
      <c r="P267" s="16"/>
      <c r="Q267" s="16"/>
      <c r="R267" s="16"/>
      <c r="S267" s="17"/>
    </row>
    <row r="268" spans="1:19" ht="24" x14ac:dyDescent="0.25">
      <c r="A268" s="8">
        <v>35</v>
      </c>
      <c r="B268" s="9" t="s">
        <v>429</v>
      </c>
      <c r="C268" s="10" t="s">
        <v>393</v>
      </c>
      <c r="D268" s="11">
        <v>800197268</v>
      </c>
      <c r="E268" s="12" t="s">
        <v>394</v>
      </c>
      <c r="F268" s="12" t="s">
        <v>22</v>
      </c>
      <c r="G268" s="13">
        <v>15197000</v>
      </c>
      <c r="H268" s="13">
        <f t="shared" si="35"/>
        <v>15197000</v>
      </c>
      <c r="I268" s="13"/>
      <c r="J268" s="13"/>
      <c r="K268" s="39">
        <f t="shared" si="36"/>
        <v>15197000</v>
      </c>
      <c r="L268" s="14"/>
      <c r="M268" s="15"/>
      <c r="N268" s="15"/>
      <c r="O268" s="16"/>
      <c r="P268" s="16"/>
      <c r="Q268" s="16"/>
      <c r="R268" s="16"/>
      <c r="S268" s="17"/>
    </row>
    <row r="269" spans="1:19" ht="24" x14ac:dyDescent="0.25">
      <c r="A269" s="8">
        <v>36</v>
      </c>
      <c r="B269" s="9" t="s">
        <v>430</v>
      </c>
      <c r="C269" s="10" t="s">
        <v>393</v>
      </c>
      <c r="D269" s="11">
        <v>800197268</v>
      </c>
      <c r="E269" s="12" t="s">
        <v>394</v>
      </c>
      <c r="F269" s="12" t="s">
        <v>22</v>
      </c>
      <c r="G269" s="13">
        <v>14320000</v>
      </c>
      <c r="H269" s="13">
        <f t="shared" si="35"/>
        <v>14320000</v>
      </c>
      <c r="I269" s="13"/>
      <c r="J269" s="13"/>
      <c r="K269" s="39">
        <f t="shared" si="36"/>
        <v>14320000</v>
      </c>
      <c r="L269" s="14"/>
      <c r="M269" s="15"/>
      <c r="N269" s="15"/>
      <c r="O269" s="16"/>
      <c r="P269" s="16"/>
      <c r="Q269" s="16"/>
      <c r="R269" s="16"/>
      <c r="S269" s="17"/>
    </row>
    <row r="270" spans="1:19" ht="24" x14ac:dyDescent="0.25">
      <c r="A270" s="8">
        <v>37</v>
      </c>
      <c r="B270" s="9" t="s">
        <v>431</v>
      </c>
      <c r="C270" s="10" t="s">
        <v>393</v>
      </c>
      <c r="D270" s="11">
        <v>800197268</v>
      </c>
      <c r="E270" s="12" t="s">
        <v>394</v>
      </c>
      <c r="F270" s="12" t="s">
        <v>22</v>
      </c>
      <c r="G270" s="13">
        <v>10180000</v>
      </c>
      <c r="H270" s="13">
        <f t="shared" si="35"/>
        <v>10180000</v>
      </c>
      <c r="I270" s="13"/>
      <c r="J270" s="13"/>
      <c r="K270" s="39">
        <f t="shared" si="36"/>
        <v>10180000</v>
      </c>
      <c r="L270" s="14"/>
      <c r="M270" s="15"/>
      <c r="N270" s="15"/>
      <c r="O270" s="16"/>
      <c r="P270" s="16"/>
      <c r="Q270" s="16"/>
      <c r="R270" s="16"/>
      <c r="S270" s="17"/>
    </row>
    <row r="271" spans="1:19" ht="24" x14ac:dyDescent="0.25">
      <c r="A271" s="8">
        <v>38</v>
      </c>
      <c r="B271" s="9" t="s">
        <v>432</v>
      </c>
      <c r="C271" s="10" t="s">
        <v>393</v>
      </c>
      <c r="D271" s="11">
        <v>800197268</v>
      </c>
      <c r="E271" s="12" t="s">
        <v>394</v>
      </c>
      <c r="F271" s="12" t="s">
        <v>22</v>
      </c>
      <c r="G271" s="13">
        <v>4859000</v>
      </c>
      <c r="H271" s="13">
        <f t="shared" si="35"/>
        <v>4859000</v>
      </c>
      <c r="I271" s="13"/>
      <c r="J271" s="13"/>
      <c r="K271" s="39">
        <f t="shared" si="36"/>
        <v>4859000</v>
      </c>
      <c r="L271" s="14"/>
      <c r="M271" s="15"/>
      <c r="N271" s="15"/>
      <c r="O271" s="16"/>
      <c r="P271" s="16"/>
      <c r="Q271" s="16"/>
      <c r="R271" s="16"/>
      <c r="S271" s="17"/>
    </row>
    <row r="272" spans="1:19" ht="24" x14ac:dyDescent="0.25">
      <c r="A272" s="8">
        <v>39</v>
      </c>
      <c r="B272" s="9" t="s">
        <v>433</v>
      </c>
      <c r="C272" s="10" t="s">
        <v>393</v>
      </c>
      <c r="D272" s="11">
        <v>800197268</v>
      </c>
      <c r="E272" s="12" t="s">
        <v>394</v>
      </c>
      <c r="F272" s="12" t="s">
        <v>22</v>
      </c>
      <c r="G272" s="13">
        <v>6757000</v>
      </c>
      <c r="H272" s="13">
        <f t="shared" si="35"/>
        <v>6757000</v>
      </c>
      <c r="I272" s="13"/>
      <c r="J272" s="13"/>
      <c r="K272" s="39">
        <f t="shared" si="36"/>
        <v>6757000</v>
      </c>
      <c r="L272" s="14"/>
      <c r="M272" s="15"/>
      <c r="N272" s="15"/>
      <c r="O272" s="16"/>
      <c r="P272" s="16"/>
      <c r="Q272" s="16"/>
      <c r="R272" s="16"/>
      <c r="S272" s="17"/>
    </row>
    <row r="273" spans="1:19" ht="24" x14ac:dyDescent="0.25">
      <c r="A273" s="8">
        <v>40</v>
      </c>
      <c r="B273" s="9" t="s">
        <v>434</v>
      </c>
      <c r="C273" s="10" t="s">
        <v>393</v>
      </c>
      <c r="D273" s="11"/>
      <c r="E273" s="12"/>
      <c r="F273" s="12"/>
      <c r="G273" s="13">
        <v>15224319</v>
      </c>
      <c r="H273" s="13">
        <f t="shared" si="35"/>
        <v>15224319</v>
      </c>
      <c r="I273" s="13"/>
      <c r="J273" s="13"/>
      <c r="K273" s="39">
        <f t="shared" si="36"/>
        <v>15224319</v>
      </c>
      <c r="L273" s="14"/>
      <c r="M273" s="15"/>
      <c r="N273" s="15"/>
      <c r="O273" s="16"/>
      <c r="P273" s="16"/>
      <c r="Q273" s="16"/>
      <c r="R273" s="16"/>
      <c r="S273" s="17"/>
    </row>
    <row r="274" spans="1:19" ht="24" x14ac:dyDescent="0.25">
      <c r="A274" s="8">
        <v>41</v>
      </c>
      <c r="B274" s="9" t="s">
        <v>435</v>
      </c>
      <c r="C274" s="10" t="s">
        <v>393</v>
      </c>
      <c r="D274" s="11"/>
      <c r="E274" s="12"/>
      <c r="F274" s="12"/>
      <c r="G274" s="13">
        <v>1129415</v>
      </c>
      <c r="H274" s="13">
        <f t="shared" si="35"/>
        <v>1129415</v>
      </c>
      <c r="I274" s="13"/>
      <c r="J274" s="13"/>
      <c r="K274" s="39">
        <f t="shared" si="36"/>
        <v>1129415</v>
      </c>
      <c r="L274" s="14"/>
      <c r="M274" s="15"/>
      <c r="N274" s="15"/>
      <c r="O274" s="16"/>
      <c r="P274" s="16"/>
      <c r="Q274" s="16"/>
      <c r="R274" s="16"/>
      <c r="S274" s="17"/>
    </row>
    <row r="275" spans="1:19" ht="24" x14ac:dyDescent="0.25">
      <c r="A275" s="8">
        <v>42</v>
      </c>
      <c r="B275" s="9" t="s">
        <v>436</v>
      </c>
      <c r="C275" s="10" t="s">
        <v>393</v>
      </c>
      <c r="D275" s="11"/>
      <c r="E275" s="12"/>
      <c r="F275" s="12"/>
      <c r="G275" s="13">
        <v>5036613</v>
      </c>
      <c r="H275" s="13">
        <f t="shared" si="35"/>
        <v>5036613</v>
      </c>
      <c r="I275" s="13"/>
      <c r="J275" s="13"/>
      <c r="K275" s="39">
        <f t="shared" si="36"/>
        <v>5036613</v>
      </c>
      <c r="L275" s="14"/>
      <c r="M275" s="15"/>
      <c r="N275" s="15"/>
      <c r="O275" s="16"/>
      <c r="P275" s="16"/>
      <c r="Q275" s="16"/>
      <c r="R275" s="16"/>
      <c r="S275" s="17"/>
    </row>
    <row r="276" spans="1:19" ht="24" x14ac:dyDescent="0.25">
      <c r="A276" s="8">
        <v>43</v>
      </c>
      <c r="B276" s="9" t="s">
        <v>437</v>
      </c>
      <c r="C276" s="10" t="s">
        <v>393</v>
      </c>
      <c r="D276" s="11"/>
      <c r="E276" s="12"/>
      <c r="F276" s="12"/>
      <c r="G276" s="13">
        <v>7414933</v>
      </c>
      <c r="H276" s="13">
        <f t="shared" si="35"/>
        <v>7414933</v>
      </c>
      <c r="I276" s="13"/>
      <c r="J276" s="13"/>
      <c r="K276" s="39">
        <f t="shared" si="36"/>
        <v>7414933</v>
      </c>
      <c r="L276" s="14"/>
      <c r="M276" s="15"/>
      <c r="N276" s="15"/>
      <c r="O276" s="16"/>
      <c r="P276" s="16"/>
      <c r="Q276" s="16"/>
      <c r="R276" s="16"/>
      <c r="S276" s="17"/>
    </row>
    <row r="277" spans="1:19" ht="24" x14ac:dyDescent="0.25">
      <c r="A277" s="8">
        <v>44</v>
      </c>
      <c r="B277" s="9" t="s">
        <v>438</v>
      </c>
      <c r="C277" s="10" t="s">
        <v>439</v>
      </c>
      <c r="D277" s="11">
        <v>899999061</v>
      </c>
      <c r="E277" s="12" t="s">
        <v>440</v>
      </c>
      <c r="F277" s="12" t="s">
        <v>22</v>
      </c>
      <c r="G277" s="13">
        <v>97403053</v>
      </c>
      <c r="H277" s="13">
        <f>+G277</f>
        <v>97403053</v>
      </c>
      <c r="I277" s="13"/>
      <c r="J277" s="13"/>
      <c r="K277" s="39">
        <f t="shared" si="36"/>
        <v>97403053</v>
      </c>
      <c r="L277" s="14"/>
      <c r="M277" s="15">
        <v>45168</v>
      </c>
      <c r="N277" s="15">
        <v>45168</v>
      </c>
      <c r="O277" s="16"/>
      <c r="P277" s="16"/>
      <c r="Q277" s="16"/>
      <c r="R277" s="16"/>
      <c r="S277" s="17"/>
    </row>
    <row r="278" spans="1:19" ht="36" x14ac:dyDescent="0.25">
      <c r="A278" s="8">
        <v>45</v>
      </c>
      <c r="B278" s="9" t="s">
        <v>441</v>
      </c>
      <c r="C278" s="10" t="s">
        <v>393</v>
      </c>
      <c r="D278" s="11">
        <v>800197268</v>
      </c>
      <c r="E278" s="12" t="s">
        <v>394</v>
      </c>
      <c r="F278" s="12" t="s">
        <v>22</v>
      </c>
      <c r="G278" s="13">
        <v>604217000</v>
      </c>
      <c r="H278" s="13">
        <f>+G278</f>
        <v>604217000</v>
      </c>
      <c r="I278" s="13"/>
      <c r="J278" s="13"/>
      <c r="K278" s="39">
        <f t="shared" si="36"/>
        <v>604217000</v>
      </c>
      <c r="L278" s="14"/>
      <c r="M278" s="15">
        <v>45107</v>
      </c>
      <c r="N278" s="15">
        <f>+M278+30</f>
        <v>45137</v>
      </c>
      <c r="O278" s="16"/>
      <c r="P278" s="16"/>
      <c r="Q278" s="16"/>
      <c r="R278" s="16"/>
      <c r="S278" s="17"/>
    </row>
    <row r="279" spans="1:19" ht="45" x14ac:dyDescent="0.25">
      <c r="A279" s="30">
        <v>999999</v>
      </c>
      <c r="B279" s="31" t="s">
        <v>442</v>
      </c>
      <c r="C279" s="32"/>
      <c r="D279" s="32"/>
      <c r="E279" s="32"/>
      <c r="F279" s="32"/>
      <c r="G279" s="33">
        <f>SUM(G233:G278)</f>
        <v>1842810949</v>
      </c>
      <c r="H279" s="33">
        <f>SUM(H233:H278)</f>
        <v>1842810949</v>
      </c>
      <c r="I279" s="33">
        <f>SUM(I233:I278)</f>
        <v>0</v>
      </c>
      <c r="J279" s="33">
        <f>SUM(J233:J278)</f>
        <v>0</v>
      </c>
      <c r="K279" s="33">
        <f>SUM(K233:K278)</f>
        <v>1842810949</v>
      </c>
      <c r="L279" s="36"/>
      <c r="M279" s="35"/>
      <c r="N279" s="35"/>
      <c r="O279" s="36"/>
      <c r="P279" s="36"/>
      <c r="Q279" s="36"/>
      <c r="R279" s="36"/>
      <c r="S279" s="37"/>
    </row>
    <row r="280" spans="1:19" ht="24" x14ac:dyDescent="0.25">
      <c r="A280" s="8">
        <v>0</v>
      </c>
      <c r="B280" s="9" t="s">
        <v>443</v>
      </c>
      <c r="C280" s="10" t="s">
        <v>225</v>
      </c>
      <c r="D280" s="11">
        <v>1026305282</v>
      </c>
      <c r="E280" s="20" t="s">
        <v>226</v>
      </c>
      <c r="F280" s="12" t="s">
        <v>22</v>
      </c>
      <c r="G280" s="39">
        <v>1512728</v>
      </c>
      <c r="H280" s="39">
        <f t="shared" ref="H280:H301" si="38">+G280</f>
        <v>1512728</v>
      </c>
      <c r="I280" s="39"/>
      <c r="J280" s="39"/>
      <c r="K280" s="39">
        <v>1512728</v>
      </c>
      <c r="L280" s="26"/>
      <c r="M280" s="22">
        <v>45046</v>
      </c>
      <c r="N280" s="15">
        <f t="shared" ref="N280" si="39">+M280+30</f>
        <v>45076</v>
      </c>
      <c r="O280" s="41"/>
      <c r="P280" s="41"/>
      <c r="Q280" s="41"/>
      <c r="R280" s="41"/>
      <c r="S280" s="42"/>
    </row>
    <row r="281" spans="1:19" ht="24" x14ac:dyDescent="0.25">
      <c r="A281" s="8">
        <v>1</v>
      </c>
      <c r="B281" s="9" t="s">
        <v>443</v>
      </c>
      <c r="C281" s="10" t="s">
        <v>385</v>
      </c>
      <c r="D281" s="11">
        <v>11381077</v>
      </c>
      <c r="E281" s="29" t="s">
        <v>386</v>
      </c>
      <c r="F281" s="12" t="s">
        <v>22</v>
      </c>
      <c r="G281" s="39">
        <v>55127534</v>
      </c>
      <c r="H281" s="39">
        <f t="shared" si="38"/>
        <v>55127534</v>
      </c>
      <c r="I281" s="39"/>
      <c r="J281" s="39"/>
      <c r="K281" s="39">
        <v>55127534</v>
      </c>
      <c r="L281" s="26"/>
      <c r="M281" s="22">
        <v>45168</v>
      </c>
      <c r="N281" s="22">
        <v>45168</v>
      </c>
      <c r="O281" s="41"/>
      <c r="P281" s="41"/>
      <c r="Q281" s="41"/>
      <c r="R281" s="41"/>
      <c r="S281" s="42"/>
    </row>
    <row r="282" spans="1:19" ht="24" x14ac:dyDescent="0.25">
      <c r="A282" s="8">
        <f t="shared" ref="A282:A301" si="40">+A281+1</f>
        <v>2</v>
      </c>
      <c r="B282" s="9" t="s">
        <v>443</v>
      </c>
      <c r="C282" s="10" t="s">
        <v>39</v>
      </c>
      <c r="D282" s="11">
        <v>12131578</v>
      </c>
      <c r="E282" s="20" t="s">
        <v>40</v>
      </c>
      <c r="F282" s="12" t="s">
        <v>22</v>
      </c>
      <c r="G282" s="39">
        <v>265223306</v>
      </c>
      <c r="H282" s="39">
        <f t="shared" si="38"/>
        <v>265223306</v>
      </c>
      <c r="I282" s="39"/>
      <c r="J282" s="39"/>
      <c r="K282" s="39">
        <v>265223306</v>
      </c>
      <c r="L282" s="26"/>
      <c r="M282" s="22">
        <v>45168</v>
      </c>
      <c r="N282" s="22">
        <v>45168</v>
      </c>
      <c r="O282" s="41"/>
      <c r="P282" s="41"/>
      <c r="Q282" s="41"/>
      <c r="R282" s="41"/>
      <c r="S282" s="42"/>
    </row>
    <row r="283" spans="1:19" ht="24" x14ac:dyDescent="0.25">
      <c r="A283" s="8">
        <f t="shared" si="40"/>
        <v>3</v>
      </c>
      <c r="B283" s="9" t="s">
        <v>443</v>
      </c>
      <c r="C283" s="10" t="s">
        <v>388</v>
      </c>
      <c r="D283" s="11">
        <v>12205676</v>
      </c>
      <c r="E283" s="29" t="s">
        <v>389</v>
      </c>
      <c r="F283" s="12" t="s">
        <v>22</v>
      </c>
      <c r="G283" s="39">
        <v>192723707</v>
      </c>
      <c r="H283" s="39">
        <f t="shared" si="38"/>
        <v>192723707</v>
      </c>
      <c r="I283" s="39"/>
      <c r="J283" s="39"/>
      <c r="K283" s="39">
        <v>192723707</v>
      </c>
      <c r="L283" s="26"/>
      <c r="M283" s="22">
        <v>45168</v>
      </c>
      <c r="N283" s="22">
        <v>45168</v>
      </c>
      <c r="O283" s="41"/>
      <c r="P283" s="41"/>
      <c r="Q283" s="41"/>
      <c r="R283" s="41"/>
      <c r="S283" s="42"/>
    </row>
    <row r="284" spans="1:19" ht="24" x14ac:dyDescent="0.25">
      <c r="A284" s="8">
        <f t="shared" si="40"/>
        <v>4</v>
      </c>
      <c r="B284" s="9" t="s">
        <v>443</v>
      </c>
      <c r="C284" s="10" t="s">
        <v>228</v>
      </c>
      <c r="D284" s="11">
        <v>12277979</v>
      </c>
      <c r="E284" s="56" t="s">
        <v>229</v>
      </c>
      <c r="F284" s="12" t="s">
        <v>22</v>
      </c>
      <c r="G284" s="39">
        <v>26190667</v>
      </c>
      <c r="H284" s="39">
        <f t="shared" si="38"/>
        <v>26190667</v>
      </c>
      <c r="I284" s="39"/>
      <c r="J284" s="39"/>
      <c r="K284" s="39">
        <v>26190667</v>
      </c>
      <c r="L284" s="26"/>
      <c r="M284" s="22">
        <v>45168</v>
      </c>
      <c r="N284" s="22">
        <v>45168</v>
      </c>
      <c r="O284" s="41"/>
      <c r="P284" s="41"/>
      <c r="Q284" s="41"/>
      <c r="R284" s="41"/>
      <c r="S284" s="42"/>
    </row>
    <row r="285" spans="1:19" ht="24" x14ac:dyDescent="0.25">
      <c r="A285" s="8">
        <f>+A284+1</f>
        <v>5</v>
      </c>
      <c r="B285" s="9" t="s">
        <v>443</v>
      </c>
      <c r="C285" s="10" t="s">
        <v>60</v>
      </c>
      <c r="D285" s="11">
        <v>17063209</v>
      </c>
      <c r="E285" s="12" t="s">
        <v>196</v>
      </c>
      <c r="F285" s="12" t="s">
        <v>22</v>
      </c>
      <c r="G285" s="39">
        <v>162024443</v>
      </c>
      <c r="H285" s="39">
        <f t="shared" si="38"/>
        <v>162024443</v>
      </c>
      <c r="I285" s="39"/>
      <c r="J285" s="39"/>
      <c r="K285" s="39">
        <v>162024443</v>
      </c>
      <c r="L285" s="26"/>
      <c r="M285" s="22">
        <v>45168</v>
      </c>
      <c r="N285" s="22">
        <v>45168</v>
      </c>
      <c r="O285" s="41"/>
      <c r="P285" s="41"/>
      <c r="Q285" s="41"/>
      <c r="R285" s="41"/>
      <c r="S285" s="42"/>
    </row>
    <row r="286" spans="1:19" ht="24" x14ac:dyDescent="0.25">
      <c r="A286" s="8">
        <f t="shared" si="40"/>
        <v>6</v>
      </c>
      <c r="B286" s="9" t="s">
        <v>443</v>
      </c>
      <c r="C286" s="10" t="s">
        <v>444</v>
      </c>
      <c r="D286" s="11">
        <v>19447971</v>
      </c>
      <c r="E286" s="20" t="s">
        <v>445</v>
      </c>
      <c r="F286" s="12" t="s">
        <v>22</v>
      </c>
      <c r="G286" s="39">
        <v>24772000</v>
      </c>
      <c r="H286" s="39">
        <f t="shared" si="38"/>
        <v>24772000</v>
      </c>
      <c r="I286" s="39"/>
      <c r="J286" s="39"/>
      <c r="K286" s="39">
        <v>24772000</v>
      </c>
      <c r="L286" s="26"/>
      <c r="M286" s="22">
        <v>45168</v>
      </c>
      <c r="N286" s="22">
        <f>+M286</f>
        <v>45168</v>
      </c>
      <c r="O286" s="41"/>
      <c r="P286" s="41"/>
      <c r="Q286" s="41"/>
      <c r="R286" s="41"/>
      <c r="S286" s="42"/>
    </row>
    <row r="287" spans="1:19" ht="24" x14ac:dyDescent="0.25">
      <c r="A287" s="8">
        <f t="shared" si="40"/>
        <v>7</v>
      </c>
      <c r="B287" s="9" t="s">
        <v>443</v>
      </c>
      <c r="C287" s="10" t="s">
        <v>446</v>
      </c>
      <c r="D287" s="11">
        <v>25279034</v>
      </c>
      <c r="E287" s="12" t="s">
        <v>69</v>
      </c>
      <c r="F287" s="12" t="s">
        <v>22</v>
      </c>
      <c r="G287" s="39">
        <v>21472000</v>
      </c>
      <c r="H287" s="39">
        <f t="shared" si="38"/>
        <v>21472000</v>
      </c>
      <c r="I287" s="39"/>
      <c r="J287" s="39"/>
      <c r="K287" s="39">
        <v>21472000</v>
      </c>
      <c r="L287" s="26"/>
      <c r="M287" s="22">
        <v>45046</v>
      </c>
      <c r="N287" s="15">
        <f t="shared" ref="N287:N293" si="41">+M287+30</f>
        <v>45076</v>
      </c>
      <c r="O287" s="41"/>
      <c r="P287" s="41"/>
      <c r="Q287" s="41"/>
      <c r="R287" s="41"/>
      <c r="S287" s="42"/>
    </row>
    <row r="288" spans="1:19" ht="24" x14ac:dyDescent="0.25">
      <c r="A288" s="8">
        <f t="shared" si="40"/>
        <v>8</v>
      </c>
      <c r="B288" s="9" t="s">
        <v>443</v>
      </c>
      <c r="C288" s="10" t="s">
        <v>37</v>
      </c>
      <c r="D288" s="11">
        <v>31889148</v>
      </c>
      <c r="E288" s="12" t="s">
        <v>196</v>
      </c>
      <c r="F288" s="12" t="s">
        <v>22</v>
      </c>
      <c r="G288" s="39">
        <v>119975368</v>
      </c>
      <c r="H288" s="39">
        <f t="shared" si="38"/>
        <v>119975368</v>
      </c>
      <c r="I288" s="39"/>
      <c r="J288" s="39"/>
      <c r="K288" s="39">
        <v>119975368</v>
      </c>
      <c r="L288" s="26"/>
      <c r="M288" s="22">
        <v>45168</v>
      </c>
      <c r="N288" s="22">
        <v>45168</v>
      </c>
      <c r="O288" s="41"/>
      <c r="P288" s="41"/>
      <c r="Q288" s="41"/>
      <c r="R288" s="41"/>
      <c r="S288" s="42"/>
    </row>
    <row r="289" spans="1:19" ht="24" x14ac:dyDescent="0.25">
      <c r="A289" s="8">
        <f t="shared" si="40"/>
        <v>9</v>
      </c>
      <c r="B289" s="9" t="s">
        <v>443</v>
      </c>
      <c r="C289" s="10" t="s">
        <v>447</v>
      </c>
      <c r="D289" s="11">
        <v>356007</v>
      </c>
      <c r="E289" s="29" t="s">
        <v>448</v>
      </c>
      <c r="F289" s="12" t="s">
        <v>22</v>
      </c>
      <c r="G289" s="39">
        <v>55027973</v>
      </c>
      <c r="H289" s="39">
        <f t="shared" si="38"/>
        <v>55027973</v>
      </c>
      <c r="I289" s="39"/>
      <c r="J289" s="39"/>
      <c r="K289" s="39">
        <v>55027973</v>
      </c>
      <c r="L289" s="26"/>
      <c r="M289" s="22">
        <v>45126</v>
      </c>
      <c r="N289" s="15">
        <f t="shared" si="41"/>
        <v>45156</v>
      </c>
      <c r="O289" s="41"/>
      <c r="P289" s="41"/>
      <c r="Q289" s="41"/>
      <c r="R289" s="41"/>
      <c r="S289" s="42"/>
    </row>
    <row r="290" spans="1:19" ht="24" x14ac:dyDescent="0.25">
      <c r="A290" s="8">
        <f t="shared" si="40"/>
        <v>10</v>
      </c>
      <c r="B290" s="9" t="s">
        <v>443</v>
      </c>
      <c r="C290" s="10" t="s">
        <v>449</v>
      </c>
      <c r="D290" s="11">
        <v>39537878</v>
      </c>
      <c r="E290" s="20" t="s">
        <v>450</v>
      </c>
      <c r="F290" s="12" t="s">
        <v>22</v>
      </c>
      <c r="G290" s="39">
        <v>347002</v>
      </c>
      <c r="H290" s="39">
        <f t="shared" si="38"/>
        <v>347002</v>
      </c>
      <c r="I290" s="39"/>
      <c r="J290" s="39"/>
      <c r="K290" s="39">
        <v>347002</v>
      </c>
      <c r="L290" s="26"/>
      <c r="M290" s="22">
        <v>45046</v>
      </c>
      <c r="N290" s="15">
        <f t="shared" si="41"/>
        <v>45076</v>
      </c>
      <c r="O290" s="41"/>
      <c r="P290" s="41"/>
      <c r="Q290" s="41"/>
      <c r="R290" s="41"/>
      <c r="S290" s="42"/>
    </row>
    <row r="291" spans="1:19" ht="24" x14ac:dyDescent="0.25">
      <c r="A291" s="8">
        <f t="shared" si="40"/>
        <v>11</v>
      </c>
      <c r="B291" s="9" t="s">
        <v>443</v>
      </c>
      <c r="C291" s="10" t="s">
        <v>382</v>
      </c>
      <c r="D291" s="11">
        <v>51820263</v>
      </c>
      <c r="E291" s="56" t="s">
        <v>383</v>
      </c>
      <c r="F291" s="12" t="s">
        <v>22</v>
      </c>
      <c r="G291" s="39">
        <v>8438396</v>
      </c>
      <c r="H291" s="39">
        <f t="shared" si="38"/>
        <v>8438396</v>
      </c>
      <c r="I291" s="39"/>
      <c r="J291" s="39"/>
      <c r="K291" s="39">
        <v>8438396</v>
      </c>
      <c r="L291" s="26"/>
      <c r="M291" s="22">
        <v>45168</v>
      </c>
      <c r="N291" s="22">
        <v>45168</v>
      </c>
      <c r="O291" s="41"/>
      <c r="P291" s="41"/>
      <c r="Q291" s="41"/>
      <c r="R291" s="41"/>
      <c r="S291" s="42"/>
    </row>
    <row r="292" spans="1:19" ht="24" x14ac:dyDescent="0.25">
      <c r="A292" s="8">
        <f t="shared" si="40"/>
        <v>12</v>
      </c>
      <c r="B292" s="9" t="s">
        <v>443</v>
      </c>
      <c r="C292" s="10" t="s">
        <v>237</v>
      </c>
      <c r="D292" s="11">
        <v>52622236</v>
      </c>
      <c r="E292" s="29" t="s">
        <v>238</v>
      </c>
      <c r="F292" s="12" t="s">
        <v>22</v>
      </c>
      <c r="G292" s="39">
        <v>64977034</v>
      </c>
      <c r="H292" s="39">
        <f t="shared" si="38"/>
        <v>64977034</v>
      </c>
      <c r="I292" s="39"/>
      <c r="J292" s="39"/>
      <c r="K292" s="39">
        <v>64977034</v>
      </c>
      <c r="L292" s="26"/>
      <c r="M292" s="22">
        <v>45167</v>
      </c>
      <c r="N292" s="22">
        <v>45167</v>
      </c>
      <c r="O292" s="41"/>
      <c r="P292" s="41"/>
      <c r="Q292" s="41"/>
      <c r="R292" s="41"/>
      <c r="S292" s="42"/>
    </row>
    <row r="293" spans="1:19" ht="24" x14ac:dyDescent="0.25">
      <c r="A293" s="8">
        <f t="shared" si="40"/>
        <v>13</v>
      </c>
      <c r="B293" s="9" t="s">
        <v>443</v>
      </c>
      <c r="C293" s="10" t="s">
        <v>451</v>
      </c>
      <c r="D293" s="11">
        <v>60392671</v>
      </c>
      <c r="E293" s="12" t="s">
        <v>452</v>
      </c>
      <c r="F293" s="12" t="s">
        <v>22</v>
      </c>
      <c r="G293" s="39">
        <v>1983333</v>
      </c>
      <c r="H293" s="39">
        <f t="shared" si="38"/>
        <v>1983333</v>
      </c>
      <c r="I293" s="39"/>
      <c r="J293" s="39"/>
      <c r="K293" s="39">
        <v>1983333</v>
      </c>
      <c r="L293" s="26"/>
      <c r="M293" s="22">
        <v>45046</v>
      </c>
      <c r="N293" s="15">
        <f t="shared" si="41"/>
        <v>45076</v>
      </c>
      <c r="O293" s="41"/>
      <c r="P293" s="41"/>
      <c r="Q293" s="41"/>
      <c r="R293" s="41"/>
      <c r="S293" s="42"/>
    </row>
    <row r="294" spans="1:19" ht="24" x14ac:dyDescent="0.25">
      <c r="A294" s="8">
        <f t="shared" si="40"/>
        <v>14</v>
      </c>
      <c r="B294" s="9" t="s">
        <v>443</v>
      </c>
      <c r="C294" s="10" t="s">
        <v>58</v>
      </c>
      <c r="D294" s="11">
        <v>79444838</v>
      </c>
      <c r="E294" s="29" t="s">
        <v>59</v>
      </c>
      <c r="F294" s="12" t="s">
        <v>22</v>
      </c>
      <c r="G294" s="39">
        <v>239564594</v>
      </c>
      <c r="H294" s="39">
        <f t="shared" si="38"/>
        <v>239564594</v>
      </c>
      <c r="I294" s="39"/>
      <c r="J294" s="39"/>
      <c r="K294" s="39">
        <v>239564594</v>
      </c>
      <c r="L294" s="26"/>
      <c r="M294" s="22">
        <v>44803</v>
      </c>
      <c r="N294" s="22">
        <f>+M294</f>
        <v>44803</v>
      </c>
      <c r="O294" s="41"/>
      <c r="P294" s="41"/>
      <c r="Q294" s="41"/>
      <c r="R294" s="41"/>
      <c r="S294" s="42"/>
    </row>
    <row r="295" spans="1:19" ht="24" x14ac:dyDescent="0.25">
      <c r="A295" s="8">
        <f t="shared" si="40"/>
        <v>15</v>
      </c>
      <c r="B295" s="9" t="s">
        <v>443</v>
      </c>
      <c r="C295" s="10" t="s">
        <v>453</v>
      </c>
      <c r="D295" s="11">
        <v>79505782</v>
      </c>
      <c r="E295" s="29" t="s">
        <v>454</v>
      </c>
      <c r="F295" s="12" t="s">
        <v>22</v>
      </c>
      <c r="G295" s="39">
        <v>93920390</v>
      </c>
      <c r="H295" s="39">
        <f t="shared" si="38"/>
        <v>93920390</v>
      </c>
      <c r="I295" s="39"/>
      <c r="J295" s="39"/>
      <c r="K295" s="39">
        <v>93920390</v>
      </c>
      <c r="L295" s="26"/>
      <c r="M295" s="22">
        <v>45168</v>
      </c>
      <c r="N295" s="22">
        <v>45168</v>
      </c>
      <c r="O295" s="41"/>
      <c r="P295" s="41"/>
      <c r="Q295" s="41"/>
      <c r="R295" s="41"/>
      <c r="S295" s="42"/>
    </row>
    <row r="296" spans="1:19" ht="24" x14ac:dyDescent="0.25">
      <c r="A296" s="8">
        <f t="shared" si="40"/>
        <v>16</v>
      </c>
      <c r="B296" s="9" t="s">
        <v>443</v>
      </c>
      <c r="C296" s="10" t="s">
        <v>41</v>
      </c>
      <c r="D296" s="11">
        <v>79625800</v>
      </c>
      <c r="E296" s="29" t="s">
        <v>42</v>
      </c>
      <c r="F296" s="12" t="s">
        <v>22</v>
      </c>
      <c r="G296" s="39">
        <v>123168687</v>
      </c>
      <c r="H296" s="39">
        <f t="shared" si="38"/>
        <v>123168687</v>
      </c>
      <c r="I296" s="39"/>
      <c r="J296" s="39"/>
      <c r="K296" s="39">
        <v>123168687</v>
      </c>
      <c r="L296" s="26"/>
      <c r="M296" s="22">
        <v>45169</v>
      </c>
      <c r="N296" s="22">
        <v>45169</v>
      </c>
      <c r="O296" s="41"/>
      <c r="P296" s="41"/>
      <c r="Q296" s="41"/>
      <c r="R296" s="41"/>
      <c r="S296" s="42"/>
    </row>
    <row r="297" spans="1:19" ht="24" x14ac:dyDescent="0.25">
      <c r="A297" s="8">
        <f t="shared" si="40"/>
        <v>17</v>
      </c>
      <c r="B297" s="9" t="s">
        <v>443</v>
      </c>
      <c r="C297" s="10" t="s">
        <v>455</v>
      </c>
      <c r="D297" s="11">
        <v>79878582</v>
      </c>
      <c r="E297" s="29" t="s">
        <v>456</v>
      </c>
      <c r="F297" s="12" t="s">
        <v>22</v>
      </c>
      <c r="G297" s="39">
        <v>29023600</v>
      </c>
      <c r="H297" s="39">
        <f t="shared" si="38"/>
        <v>29023600</v>
      </c>
      <c r="I297" s="39"/>
      <c r="J297" s="39"/>
      <c r="K297" s="39">
        <v>29023600</v>
      </c>
      <c r="L297" s="26"/>
      <c r="M297" s="22">
        <v>45046</v>
      </c>
      <c r="N297" s="15">
        <f t="shared" ref="N297:N301" si="42">+M297+30</f>
        <v>45076</v>
      </c>
      <c r="O297" s="41"/>
      <c r="P297" s="41"/>
      <c r="Q297" s="41"/>
      <c r="R297" s="41"/>
      <c r="S297" s="42"/>
    </row>
    <row r="298" spans="1:19" ht="24" x14ac:dyDescent="0.25">
      <c r="A298" s="8">
        <f t="shared" si="40"/>
        <v>18</v>
      </c>
      <c r="B298" s="9" t="s">
        <v>443</v>
      </c>
      <c r="C298" s="10" t="s">
        <v>457</v>
      </c>
      <c r="D298" s="11">
        <v>80411012</v>
      </c>
      <c r="E298" s="20" t="s">
        <v>458</v>
      </c>
      <c r="F298" s="12" t="s">
        <v>22</v>
      </c>
      <c r="G298" s="39">
        <v>20188000</v>
      </c>
      <c r="H298" s="39">
        <f t="shared" si="38"/>
        <v>20188000</v>
      </c>
      <c r="I298" s="39"/>
      <c r="J298" s="39"/>
      <c r="K298" s="39">
        <v>20188000</v>
      </c>
      <c r="L298" s="26"/>
      <c r="M298" s="22">
        <v>45168</v>
      </c>
      <c r="N298" s="22">
        <v>45168</v>
      </c>
      <c r="O298" s="41"/>
      <c r="P298" s="41"/>
      <c r="Q298" s="41"/>
      <c r="R298" s="41"/>
      <c r="S298" s="42"/>
    </row>
    <row r="299" spans="1:19" ht="24" x14ac:dyDescent="0.25">
      <c r="A299" s="8">
        <f t="shared" si="40"/>
        <v>19</v>
      </c>
      <c r="B299" s="9" t="s">
        <v>443</v>
      </c>
      <c r="C299" s="10" t="s">
        <v>459</v>
      </c>
      <c r="D299" s="11">
        <v>80419770</v>
      </c>
      <c r="E299" s="56" t="s">
        <v>460</v>
      </c>
      <c r="F299" s="12" t="s">
        <v>22</v>
      </c>
      <c r="G299" s="39">
        <v>56967368</v>
      </c>
      <c r="H299" s="39">
        <f t="shared" si="38"/>
        <v>56967368</v>
      </c>
      <c r="I299" s="39"/>
      <c r="J299" s="39"/>
      <c r="K299" s="39">
        <v>56967368</v>
      </c>
      <c r="L299" s="26"/>
      <c r="M299" s="22">
        <v>45046</v>
      </c>
      <c r="N299" s="15">
        <f t="shared" si="42"/>
        <v>45076</v>
      </c>
      <c r="O299" s="41"/>
      <c r="P299" s="41"/>
      <c r="Q299" s="41"/>
      <c r="R299" s="41"/>
      <c r="S299" s="42"/>
    </row>
    <row r="300" spans="1:19" ht="24" x14ac:dyDescent="0.25">
      <c r="A300" s="8">
        <f t="shared" si="40"/>
        <v>20</v>
      </c>
      <c r="B300" s="9" t="s">
        <v>443</v>
      </c>
      <c r="C300" s="10" t="s">
        <v>461</v>
      </c>
      <c r="D300" s="11">
        <v>83088036</v>
      </c>
      <c r="E300" s="29" t="s">
        <v>462</v>
      </c>
      <c r="F300" s="12" t="s">
        <v>22</v>
      </c>
      <c r="G300" s="39">
        <v>20125000</v>
      </c>
      <c r="H300" s="39">
        <f t="shared" si="38"/>
        <v>20125000</v>
      </c>
      <c r="I300" s="39"/>
      <c r="J300" s="39"/>
      <c r="K300" s="39">
        <v>20125000</v>
      </c>
      <c r="L300" s="26"/>
      <c r="M300" s="22">
        <v>45168</v>
      </c>
      <c r="N300" s="22">
        <v>45168</v>
      </c>
      <c r="O300" s="41"/>
      <c r="P300" s="41"/>
      <c r="Q300" s="41"/>
      <c r="R300" s="41"/>
      <c r="S300" s="42"/>
    </row>
    <row r="301" spans="1:19" ht="24" x14ac:dyDescent="0.25">
      <c r="A301" s="8">
        <f t="shared" si="40"/>
        <v>21</v>
      </c>
      <c r="B301" s="9" t="s">
        <v>443</v>
      </c>
      <c r="C301" s="10" t="s">
        <v>463</v>
      </c>
      <c r="D301" s="11">
        <v>87102107</v>
      </c>
      <c r="E301" s="12" t="s">
        <v>464</v>
      </c>
      <c r="F301" s="12" t="s">
        <v>22</v>
      </c>
      <c r="G301" s="39">
        <v>5435235</v>
      </c>
      <c r="H301" s="39">
        <f t="shared" si="38"/>
        <v>5435235</v>
      </c>
      <c r="I301" s="39"/>
      <c r="J301" s="39"/>
      <c r="K301" s="39">
        <v>5435235</v>
      </c>
      <c r="L301" s="26"/>
      <c r="M301" s="22">
        <v>45047</v>
      </c>
      <c r="N301" s="15">
        <f t="shared" si="42"/>
        <v>45077</v>
      </c>
      <c r="O301" s="41"/>
      <c r="P301" s="41"/>
      <c r="Q301" s="41"/>
      <c r="R301" s="41"/>
      <c r="S301" s="42"/>
    </row>
    <row r="302" spans="1:19" ht="30" x14ac:dyDescent="0.25">
      <c r="A302" s="30">
        <v>999999</v>
      </c>
      <c r="B302" s="31" t="s">
        <v>465</v>
      </c>
      <c r="C302" s="32"/>
      <c r="D302" s="32"/>
      <c r="E302" s="32"/>
      <c r="F302" s="32"/>
      <c r="G302" s="33">
        <f>SUM(G280:G301)</f>
        <v>1588188365</v>
      </c>
      <c r="H302" s="33">
        <f t="shared" ref="H302:K302" si="43">SUM(H280:H301)</f>
        <v>1588188365</v>
      </c>
      <c r="I302" s="33">
        <f t="shared" si="43"/>
        <v>0</v>
      </c>
      <c r="J302" s="33">
        <f t="shared" si="43"/>
        <v>0</v>
      </c>
      <c r="K302" s="33">
        <f t="shared" si="43"/>
        <v>1588188365</v>
      </c>
      <c r="L302" s="34"/>
      <c r="M302" s="35"/>
      <c r="N302" s="35"/>
      <c r="O302" s="36"/>
      <c r="P302" s="36"/>
      <c r="Q302" s="36"/>
      <c r="R302" s="36"/>
      <c r="S302" s="37"/>
    </row>
    <row r="303" spans="1:19" ht="24" x14ac:dyDescent="0.25">
      <c r="A303" s="8">
        <v>0</v>
      </c>
      <c r="B303" s="9" t="s">
        <v>466</v>
      </c>
      <c r="C303" s="10" t="s">
        <v>225</v>
      </c>
      <c r="D303" s="11">
        <v>1026305282</v>
      </c>
      <c r="E303" s="20" t="s">
        <v>226</v>
      </c>
      <c r="F303" s="12" t="s">
        <v>22</v>
      </c>
      <c r="G303" s="39">
        <v>738458</v>
      </c>
      <c r="H303" s="25">
        <f>+G303</f>
        <v>738458</v>
      </c>
      <c r="I303" s="25"/>
      <c r="J303" s="25"/>
      <c r="K303" s="39">
        <v>738458</v>
      </c>
      <c r="L303" s="26"/>
      <c r="M303" s="22">
        <v>45046</v>
      </c>
      <c r="N303" s="15">
        <f t="shared" ref="N303:N323" si="44">+M303+30</f>
        <v>45076</v>
      </c>
      <c r="O303" s="27"/>
      <c r="P303" s="27"/>
      <c r="Q303" s="27"/>
      <c r="R303" s="27"/>
      <c r="S303" s="28"/>
    </row>
    <row r="304" spans="1:19" ht="24" x14ac:dyDescent="0.25">
      <c r="A304" s="8">
        <f>+A303+1</f>
        <v>1</v>
      </c>
      <c r="B304" s="9" t="s">
        <v>466</v>
      </c>
      <c r="C304" s="10" t="s">
        <v>39</v>
      </c>
      <c r="D304" s="11">
        <v>12131578</v>
      </c>
      <c r="E304" s="20" t="s">
        <v>40</v>
      </c>
      <c r="F304" s="12" t="s">
        <v>22</v>
      </c>
      <c r="G304" s="39">
        <v>21508256</v>
      </c>
      <c r="H304" s="25">
        <f t="shared" ref="H304:H323" si="45">+G304</f>
        <v>21508256</v>
      </c>
      <c r="I304" s="25"/>
      <c r="J304" s="25"/>
      <c r="K304" s="39">
        <v>21508256</v>
      </c>
      <c r="L304" s="26"/>
      <c r="M304" s="22">
        <v>45126</v>
      </c>
      <c r="N304" s="15">
        <f t="shared" si="44"/>
        <v>45156</v>
      </c>
      <c r="O304" s="27"/>
      <c r="P304" s="27"/>
      <c r="Q304" s="27"/>
      <c r="R304" s="27"/>
      <c r="S304" s="28"/>
    </row>
    <row r="305" spans="1:19" ht="24" x14ac:dyDescent="0.25">
      <c r="A305" s="8">
        <f t="shared" ref="A305:A346" si="46">+A304+1</f>
        <v>2</v>
      </c>
      <c r="B305" s="9" t="s">
        <v>466</v>
      </c>
      <c r="C305" s="10" t="s">
        <v>388</v>
      </c>
      <c r="D305" s="11">
        <v>12205676</v>
      </c>
      <c r="E305" s="29" t="s">
        <v>389</v>
      </c>
      <c r="F305" s="12" t="s">
        <v>22</v>
      </c>
      <c r="G305" s="39">
        <v>18624943</v>
      </c>
      <c r="H305" s="25">
        <f t="shared" si="45"/>
        <v>18624943</v>
      </c>
      <c r="I305" s="25"/>
      <c r="J305" s="25"/>
      <c r="K305" s="39">
        <v>18624943</v>
      </c>
      <c r="L305" s="26"/>
      <c r="M305" s="22">
        <v>45046</v>
      </c>
      <c r="N305" s="15">
        <f t="shared" si="44"/>
        <v>45076</v>
      </c>
      <c r="O305" s="27"/>
      <c r="P305" s="27"/>
      <c r="Q305" s="27"/>
      <c r="R305" s="27"/>
      <c r="S305" s="28"/>
    </row>
    <row r="306" spans="1:19" ht="24" x14ac:dyDescent="0.25">
      <c r="A306" s="8">
        <f t="shared" si="46"/>
        <v>3</v>
      </c>
      <c r="B306" s="9" t="s">
        <v>466</v>
      </c>
      <c r="C306" s="10" t="s">
        <v>228</v>
      </c>
      <c r="D306" s="11">
        <v>12277979</v>
      </c>
      <c r="E306" s="56" t="s">
        <v>229</v>
      </c>
      <c r="F306" s="12" t="s">
        <v>22</v>
      </c>
      <c r="G306" s="39">
        <v>6183155</v>
      </c>
      <c r="H306" s="25">
        <f t="shared" si="45"/>
        <v>6183155</v>
      </c>
      <c r="I306" s="25"/>
      <c r="J306" s="25"/>
      <c r="K306" s="39">
        <v>6183155</v>
      </c>
      <c r="L306" s="26"/>
      <c r="M306" s="22">
        <v>45169</v>
      </c>
      <c r="N306" s="22">
        <v>45169</v>
      </c>
      <c r="O306" s="27"/>
      <c r="P306" s="27"/>
      <c r="Q306" s="27"/>
      <c r="R306" s="27"/>
      <c r="S306" s="28"/>
    </row>
    <row r="307" spans="1:19" ht="24" x14ac:dyDescent="0.25">
      <c r="A307" s="8">
        <f t="shared" si="46"/>
        <v>4</v>
      </c>
      <c r="B307" s="9" t="s">
        <v>466</v>
      </c>
      <c r="C307" s="10" t="s">
        <v>467</v>
      </c>
      <c r="D307" s="11">
        <v>14635390</v>
      </c>
      <c r="E307" s="20" t="s">
        <v>468</v>
      </c>
      <c r="F307" s="12" t="s">
        <v>22</v>
      </c>
      <c r="G307" s="39">
        <v>649996</v>
      </c>
      <c r="H307" s="25">
        <f t="shared" si="45"/>
        <v>649996</v>
      </c>
      <c r="I307" s="25"/>
      <c r="J307" s="25"/>
      <c r="K307" s="39">
        <v>649996</v>
      </c>
      <c r="L307" s="26"/>
      <c r="M307" s="22">
        <v>45167</v>
      </c>
      <c r="N307" s="22">
        <v>45167</v>
      </c>
      <c r="O307" s="27"/>
      <c r="P307" s="27"/>
      <c r="Q307" s="27"/>
      <c r="R307" s="27"/>
      <c r="S307" s="28"/>
    </row>
    <row r="308" spans="1:19" ht="24" x14ac:dyDescent="0.25">
      <c r="A308" s="8">
        <f t="shared" si="46"/>
        <v>5</v>
      </c>
      <c r="B308" s="9" t="s">
        <v>466</v>
      </c>
      <c r="C308" s="10" t="s">
        <v>60</v>
      </c>
      <c r="D308" s="11">
        <v>17063209</v>
      </c>
      <c r="E308" s="12" t="s">
        <v>196</v>
      </c>
      <c r="F308" s="12" t="s">
        <v>22</v>
      </c>
      <c r="G308" s="39">
        <v>24444403</v>
      </c>
      <c r="H308" s="25">
        <f t="shared" si="45"/>
        <v>24444403</v>
      </c>
      <c r="I308" s="25"/>
      <c r="J308" s="25"/>
      <c r="K308" s="39">
        <v>24444403</v>
      </c>
      <c r="L308" s="26"/>
      <c r="M308" s="22">
        <v>45077</v>
      </c>
      <c r="N308" s="15">
        <f t="shared" si="44"/>
        <v>45107</v>
      </c>
      <c r="O308" s="27"/>
      <c r="P308" s="27"/>
      <c r="Q308" s="27"/>
      <c r="R308" s="27"/>
      <c r="S308" s="28"/>
    </row>
    <row r="309" spans="1:19" ht="24" x14ac:dyDescent="0.25">
      <c r="A309" s="8">
        <f t="shared" si="46"/>
        <v>6</v>
      </c>
      <c r="B309" s="9" t="s">
        <v>466</v>
      </c>
      <c r="C309" s="10" t="s">
        <v>380</v>
      </c>
      <c r="D309" s="11">
        <v>23561072</v>
      </c>
      <c r="E309" s="20" t="s">
        <v>381</v>
      </c>
      <c r="F309" s="12" t="s">
        <v>22</v>
      </c>
      <c r="G309" s="39">
        <v>6972214</v>
      </c>
      <c r="H309" s="25">
        <f t="shared" si="45"/>
        <v>6972214</v>
      </c>
      <c r="I309" s="25"/>
      <c r="J309" s="25"/>
      <c r="K309" s="39">
        <v>6972214</v>
      </c>
      <c r="L309" s="26"/>
      <c r="M309" s="22">
        <v>45046</v>
      </c>
      <c r="N309" s="15">
        <f t="shared" si="44"/>
        <v>45076</v>
      </c>
      <c r="O309" s="27"/>
      <c r="P309" s="27"/>
      <c r="Q309" s="27"/>
      <c r="R309" s="27"/>
      <c r="S309" s="28"/>
    </row>
    <row r="310" spans="1:19" ht="24" x14ac:dyDescent="0.25">
      <c r="A310" s="8">
        <f t="shared" si="46"/>
        <v>7</v>
      </c>
      <c r="B310" s="9" t="s">
        <v>466</v>
      </c>
      <c r="C310" s="10" t="s">
        <v>37</v>
      </c>
      <c r="D310" s="11">
        <v>31889148</v>
      </c>
      <c r="E310" s="12" t="s">
        <v>196</v>
      </c>
      <c r="F310" s="12" t="s">
        <v>22</v>
      </c>
      <c r="G310" s="39">
        <v>19999960</v>
      </c>
      <c r="H310" s="25">
        <f t="shared" si="45"/>
        <v>19999960</v>
      </c>
      <c r="I310" s="25"/>
      <c r="J310" s="25"/>
      <c r="K310" s="39">
        <v>19999960</v>
      </c>
      <c r="L310" s="26"/>
      <c r="M310" s="22">
        <v>45046</v>
      </c>
      <c r="N310" s="15">
        <f t="shared" si="44"/>
        <v>45076</v>
      </c>
      <c r="O310" s="27"/>
      <c r="P310" s="27"/>
      <c r="Q310" s="27"/>
      <c r="R310" s="27"/>
      <c r="S310" s="28"/>
    </row>
    <row r="311" spans="1:19" ht="24" x14ac:dyDescent="0.25">
      <c r="A311" s="8">
        <f t="shared" si="46"/>
        <v>8</v>
      </c>
      <c r="B311" s="9" t="s">
        <v>466</v>
      </c>
      <c r="C311" s="10" t="s">
        <v>469</v>
      </c>
      <c r="D311" s="11">
        <v>34321896</v>
      </c>
      <c r="E311" s="20" t="s">
        <v>470</v>
      </c>
      <c r="F311" s="12" t="s">
        <v>22</v>
      </c>
      <c r="G311" s="39">
        <v>1049996</v>
      </c>
      <c r="H311" s="25">
        <f t="shared" si="45"/>
        <v>1049996</v>
      </c>
      <c r="I311" s="25"/>
      <c r="J311" s="25"/>
      <c r="K311" s="39">
        <v>1049996</v>
      </c>
      <c r="L311" s="26"/>
      <c r="M311" s="22">
        <v>45169</v>
      </c>
      <c r="N311" s="22">
        <v>45169</v>
      </c>
      <c r="O311" s="27"/>
      <c r="P311" s="27"/>
      <c r="Q311" s="27"/>
      <c r="R311" s="27"/>
      <c r="S311" s="28"/>
    </row>
    <row r="312" spans="1:19" ht="24" x14ac:dyDescent="0.25">
      <c r="A312" s="8">
        <f t="shared" si="46"/>
        <v>9</v>
      </c>
      <c r="B312" s="9" t="s">
        <v>466</v>
      </c>
      <c r="C312" s="10" t="s">
        <v>449</v>
      </c>
      <c r="D312" s="11">
        <v>39537878</v>
      </c>
      <c r="E312" s="20" t="s">
        <v>450</v>
      </c>
      <c r="F312" s="12" t="s">
        <v>22</v>
      </c>
      <c r="G312" s="39">
        <v>328664</v>
      </c>
      <c r="H312" s="25">
        <f t="shared" si="45"/>
        <v>328664</v>
      </c>
      <c r="I312" s="25"/>
      <c r="J312" s="25"/>
      <c r="K312" s="39">
        <v>328664</v>
      </c>
      <c r="L312" s="26"/>
      <c r="M312" s="22">
        <v>45046</v>
      </c>
      <c r="N312" s="15">
        <f t="shared" si="44"/>
        <v>45076</v>
      </c>
      <c r="O312" s="27"/>
      <c r="P312" s="27"/>
      <c r="Q312" s="27"/>
      <c r="R312" s="27"/>
      <c r="S312" s="28"/>
    </row>
    <row r="313" spans="1:19" ht="24" x14ac:dyDescent="0.25">
      <c r="A313" s="8">
        <f t="shared" si="46"/>
        <v>10</v>
      </c>
      <c r="B313" s="9" t="s">
        <v>466</v>
      </c>
      <c r="C313" s="10" t="s">
        <v>382</v>
      </c>
      <c r="D313" s="11">
        <v>51820263</v>
      </c>
      <c r="E313" s="56" t="s">
        <v>383</v>
      </c>
      <c r="F313" s="12" t="s">
        <v>22</v>
      </c>
      <c r="G313" s="39">
        <v>2723384</v>
      </c>
      <c r="H313" s="25">
        <f t="shared" si="45"/>
        <v>2723384</v>
      </c>
      <c r="I313" s="25"/>
      <c r="J313" s="25"/>
      <c r="K313" s="39">
        <v>2723384</v>
      </c>
      <c r="L313" s="26"/>
      <c r="M313" s="22">
        <v>45169</v>
      </c>
      <c r="N313" s="22">
        <v>45169</v>
      </c>
      <c r="O313" s="27"/>
      <c r="P313" s="27"/>
      <c r="Q313" s="27"/>
      <c r="R313" s="27"/>
      <c r="S313" s="28"/>
    </row>
    <row r="314" spans="1:19" ht="24" x14ac:dyDescent="0.25">
      <c r="A314" s="8">
        <f t="shared" si="46"/>
        <v>11</v>
      </c>
      <c r="B314" s="9" t="s">
        <v>466</v>
      </c>
      <c r="C314" s="10" t="s">
        <v>471</v>
      </c>
      <c r="D314" s="11">
        <v>53103525</v>
      </c>
      <c r="E314" s="58" t="s">
        <v>472</v>
      </c>
      <c r="F314" s="12" t="s">
        <v>22</v>
      </c>
      <c r="G314" s="39">
        <v>1618162</v>
      </c>
      <c r="H314" s="25">
        <f t="shared" si="45"/>
        <v>1618162</v>
      </c>
      <c r="I314" s="25"/>
      <c r="J314" s="25"/>
      <c r="K314" s="39">
        <v>1618162</v>
      </c>
      <c r="L314" s="26"/>
      <c r="M314" s="22">
        <v>45169</v>
      </c>
      <c r="N314" s="22">
        <v>45169</v>
      </c>
      <c r="O314" s="27"/>
      <c r="P314" s="27"/>
      <c r="Q314" s="27"/>
      <c r="R314" s="27"/>
      <c r="S314" s="28"/>
    </row>
    <row r="315" spans="1:19" ht="24" x14ac:dyDescent="0.25">
      <c r="A315" s="8">
        <f t="shared" si="46"/>
        <v>12</v>
      </c>
      <c r="B315" s="9" t="s">
        <v>466</v>
      </c>
      <c r="C315" s="10" t="s">
        <v>446</v>
      </c>
      <c r="D315" s="11"/>
      <c r="E315" s="58"/>
      <c r="F315" s="12"/>
      <c r="G315" s="39">
        <v>1866667</v>
      </c>
      <c r="H315" s="25">
        <f t="shared" si="45"/>
        <v>1866667</v>
      </c>
      <c r="I315" s="25"/>
      <c r="J315" s="25"/>
      <c r="K315" s="39">
        <v>1866667</v>
      </c>
      <c r="L315" s="26"/>
      <c r="M315" s="22"/>
      <c r="N315" s="22"/>
      <c r="O315" s="27"/>
      <c r="P315" s="27"/>
      <c r="Q315" s="27"/>
      <c r="R315" s="27"/>
      <c r="S315" s="28"/>
    </row>
    <row r="316" spans="1:19" ht="24" x14ac:dyDescent="0.25">
      <c r="A316" s="8">
        <f t="shared" si="46"/>
        <v>13</v>
      </c>
      <c r="B316" s="9" t="s">
        <v>466</v>
      </c>
      <c r="C316" s="10" t="s">
        <v>451</v>
      </c>
      <c r="D316" s="11">
        <v>60392671</v>
      </c>
      <c r="E316" s="12" t="s">
        <v>452</v>
      </c>
      <c r="F316" s="12" t="s">
        <v>22</v>
      </c>
      <c r="G316" s="39">
        <v>8500000</v>
      </c>
      <c r="H316" s="25">
        <f t="shared" si="45"/>
        <v>8500000</v>
      </c>
      <c r="I316" s="25"/>
      <c r="J316" s="25"/>
      <c r="K316" s="39">
        <v>8500000</v>
      </c>
      <c r="L316" s="26"/>
      <c r="M316" s="22">
        <v>45047</v>
      </c>
      <c r="N316" s="15">
        <f t="shared" si="44"/>
        <v>45077</v>
      </c>
      <c r="O316" s="27"/>
      <c r="P316" s="27"/>
      <c r="Q316" s="27"/>
      <c r="R316" s="27"/>
      <c r="S316" s="28"/>
    </row>
    <row r="317" spans="1:19" ht="24" x14ac:dyDescent="0.25">
      <c r="A317" s="8">
        <f t="shared" si="46"/>
        <v>14</v>
      </c>
      <c r="B317" s="9" t="s">
        <v>466</v>
      </c>
      <c r="C317" s="10" t="s">
        <v>473</v>
      </c>
      <c r="D317" s="11">
        <v>66847523</v>
      </c>
      <c r="E317" s="20" t="s">
        <v>474</v>
      </c>
      <c r="F317" s="12" t="s">
        <v>22</v>
      </c>
      <c r="G317" s="39">
        <v>734219</v>
      </c>
      <c r="H317" s="25">
        <f t="shared" si="45"/>
        <v>734219</v>
      </c>
      <c r="I317" s="25"/>
      <c r="J317" s="25"/>
      <c r="K317" s="39">
        <v>734219</v>
      </c>
      <c r="L317" s="26"/>
      <c r="M317" s="22">
        <v>45046</v>
      </c>
      <c r="N317" s="15">
        <f t="shared" si="44"/>
        <v>45076</v>
      </c>
      <c r="O317" s="27"/>
      <c r="P317" s="27"/>
      <c r="Q317" s="27"/>
      <c r="R317" s="27"/>
      <c r="S317" s="28"/>
    </row>
    <row r="318" spans="1:19" ht="24" x14ac:dyDescent="0.25">
      <c r="A318" s="8">
        <f t="shared" si="46"/>
        <v>15</v>
      </c>
      <c r="B318" s="9" t="s">
        <v>466</v>
      </c>
      <c r="C318" s="10" t="s">
        <v>453</v>
      </c>
      <c r="D318" s="11">
        <v>79505782</v>
      </c>
      <c r="E318" s="29" t="s">
        <v>454</v>
      </c>
      <c r="F318" s="12" t="s">
        <v>22</v>
      </c>
      <c r="G318" s="39">
        <v>9255525</v>
      </c>
      <c r="H318" s="25">
        <f t="shared" si="45"/>
        <v>9255525</v>
      </c>
      <c r="I318" s="25"/>
      <c r="J318" s="25"/>
      <c r="K318" s="39">
        <v>9255525</v>
      </c>
      <c r="L318" s="26"/>
      <c r="M318" s="22">
        <v>45169</v>
      </c>
      <c r="N318" s="22">
        <v>45169</v>
      </c>
      <c r="O318" s="27"/>
      <c r="P318" s="27"/>
      <c r="Q318" s="27"/>
      <c r="R318" s="27"/>
      <c r="S318" s="28"/>
    </row>
    <row r="319" spans="1:19" ht="24" x14ac:dyDescent="0.25">
      <c r="A319" s="8">
        <f t="shared" si="46"/>
        <v>16</v>
      </c>
      <c r="B319" s="9" t="s">
        <v>466</v>
      </c>
      <c r="C319" s="10" t="s">
        <v>41</v>
      </c>
      <c r="D319" s="11">
        <v>79625800</v>
      </c>
      <c r="E319" s="29" t="s">
        <v>42</v>
      </c>
      <c r="F319" s="12" t="s">
        <v>22</v>
      </c>
      <c r="G319" s="39">
        <v>12833292</v>
      </c>
      <c r="H319" s="25">
        <f t="shared" si="45"/>
        <v>12833292</v>
      </c>
      <c r="I319" s="25"/>
      <c r="J319" s="25"/>
      <c r="K319" s="39">
        <v>12833292</v>
      </c>
      <c r="L319" s="26"/>
      <c r="M319" s="22">
        <v>45169</v>
      </c>
      <c r="N319" s="22">
        <v>45169</v>
      </c>
      <c r="O319" s="27"/>
      <c r="P319" s="27"/>
      <c r="Q319" s="27"/>
      <c r="R319" s="27"/>
      <c r="S319" s="28"/>
    </row>
    <row r="320" spans="1:19" ht="24" x14ac:dyDescent="0.25">
      <c r="A320" s="8">
        <f t="shared" si="46"/>
        <v>17</v>
      </c>
      <c r="B320" s="9" t="s">
        <v>466</v>
      </c>
      <c r="C320" s="10" t="s">
        <v>455</v>
      </c>
      <c r="D320" s="11">
        <v>79878582</v>
      </c>
      <c r="E320" s="29" t="s">
        <v>456</v>
      </c>
      <c r="F320" s="12" t="s">
        <v>22</v>
      </c>
      <c r="G320" s="39">
        <v>1333328</v>
      </c>
      <c r="H320" s="25">
        <f t="shared" si="45"/>
        <v>1333328</v>
      </c>
      <c r="I320" s="25"/>
      <c r="J320" s="25"/>
      <c r="K320" s="39">
        <v>1333328</v>
      </c>
      <c r="L320" s="26"/>
      <c r="M320" s="22">
        <v>45169</v>
      </c>
      <c r="N320" s="22">
        <v>45169</v>
      </c>
      <c r="O320" s="27"/>
      <c r="P320" s="27"/>
      <c r="Q320" s="27"/>
      <c r="R320" s="27"/>
      <c r="S320" s="28"/>
    </row>
    <row r="321" spans="1:19" ht="24" x14ac:dyDescent="0.25">
      <c r="A321" s="8">
        <f t="shared" si="46"/>
        <v>18</v>
      </c>
      <c r="B321" s="9" t="s">
        <v>466</v>
      </c>
      <c r="C321" s="10" t="s">
        <v>457</v>
      </c>
      <c r="D321" s="11">
        <v>80411012</v>
      </c>
      <c r="E321" s="20" t="s">
        <v>458</v>
      </c>
      <c r="F321" s="12" t="s">
        <v>22</v>
      </c>
      <c r="G321" s="39">
        <v>5525888</v>
      </c>
      <c r="H321" s="25">
        <f t="shared" si="45"/>
        <v>5525888</v>
      </c>
      <c r="I321" s="25"/>
      <c r="J321" s="25"/>
      <c r="K321" s="39">
        <v>5525888</v>
      </c>
      <c r="L321" s="26"/>
      <c r="M321" s="22">
        <v>45046</v>
      </c>
      <c r="N321" s="15">
        <f t="shared" si="44"/>
        <v>45076</v>
      </c>
      <c r="O321" s="27"/>
      <c r="P321" s="27"/>
      <c r="Q321" s="27"/>
      <c r="R321" s="27"/>
      <c r="S321" s="28"/>
    </row>
    <row r="322" spans="1:19" ht="24" x14ac:dyDescent="0.25">
      <c r="A322" s="8">
        <f t="shared" si="46"/>
        <v>19</v>
      </c>
      <c r="B322" s="9" t="s">
        <v>466</v>
      </c>
      <c r="C322" s="10" t="s">
        <v>459</v>
      </c>
      <c r="D322" s="11">
        <v>80419770</v>
      </c>
      <c r="E322" s="56" t="s">
        <v>460</v>
      </c>
      <c r="F322" s="12" t="s">
        <v>22</v>
      </c>
      <c r="G322" s="39">
        <v>13333320</v>
      </c>
      <c r="H322" s="25">
        <f t="shared" si="45"/>
        <v>13333320</v>
      </c>
      <c r="I322" s="25"/>
      <c r="J322" s="25"/>
      <c r="K322" s="39">
        <v>13333320</v>
      </c>
      <c r="L322" s="26"/>
      <c r="M322" s="22">
        <v>45169</v>
      </c>
      <c r="N322" s="22">
        <v>45169</v>
      </c>
      <c r="O322" s="27"/>
      <c r="P322" s="27"/>
      <c r="Q322" s="27"/>
      <c r="R322" s="27"/>
      <c r="S322" s="28"/>
    </row>
    <row r="323" spans="1:19" ht="24" x14ac:dyDescent="0.25">
      <c r="A323" s="8">
        <f t="shared" si="46"/>
        <v>20</v>
      </c>
      <c r="B323" s="9" t="s">
        <v>466</v>
      </c>
      <c r="C323" s="10" t="s">
        <v>461</v>
      </c>
      <c r="D323" s="11">
        <v>83088036</v>
      </c>
      <c r="E323" s="29" t="s">
        <v>462</v>
      </c>
      <c r="F323" s="12" t="s">
        <v>22</v>
      </c>
      <c r="G323" s="39">
        <v>3791655</v>
      </c>
      <c r="H323" s="25">
        <f t="shared" si="45"/>
        <v>3791655</v>
      </c>
      <c r="I323" s="25"/>
      <c r="J323" s="25"/>
      <c r="K323" s="39">
        <v>3791655</v>
      </c>
      <c r="L323" s="26"/>
      <c r="M323" s="22">
        <v>45107</v>
      </c>
      <c r="N323" s="15">
        <f t="shared" si="44"/>
        <v>45137</v>
      </c>
      <c r="O323" s="27"/>
      <c r="P323" s="27"/>
      <c r="Q323" s="27"/>
      <c r="R323" s="27"/>
      <c r="S323" s="28"/>
    </row>
    <row r="324" spans="1:19" ht="24" x14ac:dyDescent="0.25">
      <c r="A324" s="8">
        <f t="shared" si="46"/>
        <v>21</v>
      </c>
      <c r="B324" s="9" t="s">
        <v>466</v>
      </c>
      <c r="C324" s="10" t="s">
        <v>463</v>
      </c>
      <c r="D324" s="11">
        <v>87102107</v>
      </c>
      <c r="E324" s="12" t="s">
        <v>464</v>
      </c>
      <c r="F324" s="12" t="s">
        <v>22</v>
      </c>
      <c r="G324" s="39">
        <v>4166669</v>
      </c>
      <c r="H324" s="25">
        <f>+G324</f>
        <v>4166669</v>
      </c>
      <c r="I324" s="25"/>
      <c r="J324" s="25"/>
      <c r="K324" s="39">
        <v>4166669</v>
      </c>
      <c r="L324" s="26"/>
      <c r="M324" s="22">
        <v>45169</v>
      </c>
      <c r="N324" s="22">
        <v>45169</v>
      </c>
      <c r="O324" s="27"/>
      <c r="P324" s="27"/>
      <c r="Q324" s="27"/>
      <c r="R324" s="27"/>
      <c r="S324" s="28"/>
    </row>
    <row r="325" spans="1:19" ht="30" x14ac:dyDescent="0.25">
      <c r="A325" s="30">
        <v>999999</v>
      </c>
      <c r="B325" s="31" t="s">
        <v>475</v>
      </c>
      <c r="C325" s="32"/>
      <c r="D325" s="32"/>
      <c r="E325" s="32"/>
      <c r="F325" s="32"/>
      <c r="G325" s="33">
        <f>SUM(G303:G324)</f>
        <v>166182154</v>
      </c>
      <c r="H325" s="33">
        <f t="shared" ref="H325:L325" si="47">SUM(H303:H324)</f>
        <v>166182154</v>
      </c>
      <c r="I325" s="33">
        <f t="shared" si="47"/>
        <v>0</v>
      </c>
      <c r="J325" s="33">
        <f t="shared" si="47"/>
        <v>0</v>
      </c>
      <c r="K325" s="33">
        <f t="shared" si="47"/>
        <v>166182154</v>
      </c>
      <c r="L325" s="59">
        <f t="shared" si="47"/>
        <v>0</v>
      </c>
      <c r="M325" s="59"/>
      <c r="N325" s="59"/>
      <c r="O325" s="59"/>
      <c r="P325" s="59"/>
      <c r="Q325" s="36"/>
      <c r="R325" s="36"/>
      <c r="S325" s="37"/>
    </row>
    <row r="326" spans="1:19" ht="24" x14ac:dyDescent="0.25">
      <c r="A326" s="8">
        <v>0</v>
      </c>
      <c r="B326" s="9" t="s">
        <v>476</v>
      </c>
      <c r="C326" s="10" t="s">
        <v>225</v>
      </c>
      <c r="D326" s="11">
        <v>1026305282</v>
      </c>
      <c r="E326" s="20" t="s">
        <v>226</v>
      </c>
      <c r="F326" s="12" t="s">
        <v>22</v>
      </c>
      <c r="G326" s="39">
        <v>24000</v>
      </c>
      <c r="H326" s="25">
        <f t="shared" ref="H326:H347" si="48">+G326</f>
        <v>24000</v>
      </c>
      <c r="I326" s="25"/>
      <c r="J326" s="25"/>
      <c r="K326" s="25">
        <v>24000</v>
      </c>
      <c r="L326" s="26"/>
      <c r="M326" s="22">
        <v>45046</v>
      </c>
      <c r="N326" s="15">
        <f t="shared" ref="N326:N347" si="49">+M326+30</f>
        <v>45076</v>
      </c>
      <c r="O326" s="27"/>
      <c r="P326" s="27"/>
      <c r="Q326" s="27"/>
      <c r="R326" s="27"/>
      <c r="S326" s="28"/>
    </row>
    <row r="327" spans="1:19" ht="24" x14ac:dyDescent="0.25">
      <c r="A327" s="8">
        <v>1</v>
      </c>
      <c r="B327" s="9" t="s">
        <v>476</v>
      </c>
      <c r="C327" s="10" t="s">
        <v>39</v>
      </c>
      <c r="D327" s="11">
        <v>12131578</v>
      </c>
      <c r="E327" s="12" t="s">
        <v>40</v>
      </c>
      <c r="F327" s="12" t="s">
        <v>22</v>
      </c>
      <c r="G327" s="39">
        <v>2581000</v>
      </c>
      <c r="H327" s="25">
        <f t="shared" si="48"/>
        <v>2581000</v>
      </c>
      <c r="I327" s="25"/>
      <c r="J327" s="25"/>
      <c r="K327" s="39">
        <v>2581000</v>
      </c>
      <c r="L327" s="26"/>
      <c r="M327" s="22">
        <v>45046</v>
      </c>
      <c r="N327" s="15">
        <f t="shared" si="49"/>
        <v>45076</v>
      </c>
      <c r="O327" s="27"/>
      <c r="P327" s="27"/>
      <c r="Q327" s="27"/>
      <c r="R327" s="27"/>
      <c r="S327" s="28"/>
    </row>
    <row r="328" spans="1:19" ht="24" x14ac:dyDescent="0.25">
      <c r="A328" s="8">
        <f t="shared" si="46"/>
        <v>2</v>
      </c>
      <c r="B328" s="9" t="s">
        <v>476</v>
      </c>
      <c r="C328" s="10" t="s">
        <v>388</v>
      </c>
      <c r="D328" s="11">
        <v>12205676</v>
      </c>
      <c r="E328" s="29" t="s">
        <v>389</v>
      </c>
      <c r="F328" s="12" t="s">
        <v>22</v>
      </c>
      <c r="G328" s="39">
        <v>2234993</v>
      </c>
      <c r="H328" s="25">
        <f t="shared" si="48"/>
        <v>2234993</v>
      </c>
      <c r="I328" s="25"/>
      <c r="J328" s="25"/>
      <c r="K328" s="39">
        <v>2234993</v>
      </c>
      <c r="L328" s="26"/>
      <c r="M328" s="22">
        <v>45126</v>
      </c>
      <c r="N328" s="15">
        <f t="shared" si="49"/>
        <v>45156</v>
      </c>
      <c r="O328" s="27"/>
      <c r="P328" s="27"/>
      <c r="Q328" s="27"/>
      <c r="R328" s="27"/>
      <c r="S328" s="28"/>
    </row>
    <row r="329" spans="1:19" ht="24" x14ac:dyDescent="0.25">
      <c r="A329" s="8">
        <v>2</v>
      </c>
      <c r="B329" s="9" t="s">
        <v>476</v>
      </c>
      <c r="C329" s="10" t="s">
        <v>228</v>
      </c>
      <c r="D329" s="11">
        <v>12277979</v>
      </c>
      <c r="E329" s="29" t="s">
        <v>229</v>
      </c>
      <c r="F329" s="12" t="s">
        <v>22</v>
      </c>
      <c r="G329" s="39">
        <v>741973</v>
      </c>
      <c r="H329" s="25">
        <f t="shared" si="48"/>
        <v>741973</v>
      </c>
      <c r="I329" s="25"/>
      <c r="J329" s="25"/>
      <c r="K329" s="39">
        <v>741973</v>
      </c>
      <c r="L329" s="26"/>
      <c r="M329" s="22">
        <v>45046</v>
      </c>
      <c r="N329" s="15">
        <f t="shared" si="49"/>
        <v>45076</v>
      </c>
      <c r="O329" s="27"/>
      <c r="P329" s="27"/>
      <c r="Q329" s="27"/>
      <c r="R329" s="27"/>
      <c r="S329" s="28"/>
    </row>
    <row r="330" spans="1:19" ht="24" x14ac:dyDescent="0.25">
      <c r="A330" s="8">
        <f t="shared" si="46"/>
        <v>3</v>
      </c>
      <c r="B330" s="9" t="s">
        <v>476</v>
      </c>
      <c r="C330" s="10" t="s">
        <v>467</v>
      </c>
      <c r="D330" s="11">
        <v>14635390</v>
      </c>
      <c r="E330" s="20" t="s">
        <v>468</v>
      </c>
      <c r="F330" s="12" t="s">
        <v>22</v>
      </c>
      <c r="G330" s="39">
        <v>27666</v>
      </c>
      <c r="H330" s="25">
        <f t="shared" si="48"/>
        <v>27666</v>
      </c>
      <c r="I330" s="25"/>
      <c r="J330" s="25"/>
      <c r="K330" s="39">
        <v>27666</v>
      </c>
      <c r="L330" s="26"/>
      <c r="M330" s="22">
        <v>45169</v>
      </c>
      <c r="N330" s="22">
        <v>45169</v>
      </c>
      <c r="O330" s="27"/>
      <c r="P330" s="27"/>
      <c r="Q330" s="27"/>
      <c r="R330" s="27"/>
      <c r="S330" s="28"/>
    </row>
    <row r="331" spans="1:19" ht="24" x14ac:dyDescent="0.25">
      <c r="A331" s="8">
        <v>3</v>
      </c>
      <c r="B331" s="9" t="s">
        <v>476</v>
      </c>
      <c r="C331" s="10" t="s">
        <v>60</v>
      </c>
      <c r="D331" s="11">
        <v>17063209</v>
      </c>
      <c r="E331" s="12" t="s">
        <v>196</v>
      </c>
      <c r="F331" s="12" t="s">
        <v>22</v>
      </c>
      <c r="G331" s="39">
        <v>2933328</v>
      </c>
      <c r="H331" s="25">
        <f t="shared" si="48"/>
        <v>2933328</v>
      </c>
      <c r="I331" s="25"/>
      <c r="J331" s="25"/>
      <c r="K331" s="39">
        <v>2933328</v>
      </c>
      <c r="L331" s="26"/>
      <c r="M331" s="22">
        <v>45167</v>
      </c>
      <c r="N331" s="22">
        <v>45167</v>
      </c>
      <c r="O331" s="27"/>
      <c r="P331" s="27"/>
      <c r="Q331" s="27"/>
      <c r="R331" s="27"/>
      <c r="S331" s="28"/>
    </row>
    <row r="332" spans="1:19" ht="24" x14ac:dyDescent="0.25">
      <c r="A332" s="8">
        <f t="shared" si="46"/>
        <v>4</v>
      </c>
      <c r="B332" s="9" t="s">
        <v>476</v>
      </c>
      <c r="C332" s="10" t="s">
        <v>380</v>
      </c>
      <c r="D332" s="11">
        <v>23561072</v>
      </c>
      <c r="E332" s="20" t="s">
        <v>381</v>
      </c>
      <c r="F332" s="12" t="s">
        <v>22</v>
      </c>
      <c r="G332" s="39">
        <v>718333</v>
      </c>
      <c r="H332" s="25">
        <f t="shared" si="48"/>
        <v>718333</v>
      </c>
      <c r="I332" s="25"/>
      <c r="J332" s="25"/>
      <c r="K332" s="39">
        <v>718333</v>
      </c>
      <c r="L332" s="26"/>
      <c r="M332" s="22">
        <v>45077</v>
      </c>
      <c r="N332" s="15">
        <f t="shared" si="49"/>
        <v>45107</v>
      </c>
      <c r="O332" s="27"/>
      <c r="P332" s="27"/>
      <c r="Q332" s="27"/>
      <c r="R332" s="27"/>
      <c r="S332" s="28"/>
    </row>
    <row r="333" spans="1:19" ht="24" x14ac:dyDescent="0.25">
      <c r="A333" s="8">
        <v>4</v>
      </c>
      <c r="B333" s="9" t="s">
        <v>476</v>
      </c>
      <c r="C333" s="10" t="s">
        <v>37</v>
      </c>
      <c r="D333" s="11">
        <v>31889148</v>
      </c>
      <c r="E333" s="12" t="s">
        <v>196</v>
      </c>
      <c r="F333" s="12" t="s">
        <v>22</v>
      </c>
      <c r="G333" s="39">
        <v>2399995</v>
      </c>
      <c r="H333" s="25">
        <f t="shared" si="48"/>
        <v>2399995</v>
      </c>
      <c r="I333" s="25"/>
      <c r="J333" s="25"/>
      <c r="K333" s="39">
        <v>2399995</v>
      </c>
      <c r="L333" s="26"/>
      <c r="M333" s="22">
        <v>45046</v>
      </c>
      <c r="N333" s="15">
        <f t="shared" si="49"/>
        <v>45076</v>
      </c>
      <c r="O333" s="27"/>
      <c r="P333" s="27"/>
      <c r="Q333" s="27"/>
      <c r="R333" s="27"/>
      <c r="S333" s="28"/>
    </row>
    <row r="334" spans="1:19" ht="24" x14ac:dyDescent="0.25">
      <c r="A334" s="8">
        <f t="shared" si="46"/>
        <v>5</v>
      </c>
      <c r="B334" s="9" t="s">
        <v>476</v>
      </c>
      <c r="C334" s="10" t="s">
        <v>469</v>
      </c>
      <c r="D334" s="11">
        <v>34321896</v>
      </c>
      <c r="E334" s="20" t="s">
        <v>470</v>
      </c>
      <c r="F334" s="12" t="s">
        <v>22</v>
      </c>
      <c r="G334" s="39">
        <v>42000</v>
      </c>
      <c r="H334" s="25">
        <f t="shared" si="48"/>
        <v>42000</v>
      </c>
      <c r="I334" s="25"/>
      <c r="J334" s="25"/>
      <c r="K334" s="39">
        <v>42000</v>
      </c>
      <c r="L334" s="26"/>
      <c r="M334" s="22">
        <v>45046</v>
      </c>
      <c r="N334" s="15">
        <f t="shared" si="49"/>
        <v>45076</v>
      </c>
      <c r="O334" s="27"/>
      <c r="P334" s="27"/>
      <c r="Q334" s="27"/>
      <c r="R334" s="27"/>
      <c r="S334" s="28"/>
    </row>
    <row r="335" spans="1:19" ht="24" x14ac:dyDescent="0.25">
      <c r="A335" s="8">
        <v>5</v>
      </c>
      <c r="B335" s="9" t="s">
        <v>476</v>
      </c>
      <c r="C335" s="10" t="s">
        <v>449</v>
      </c>
      <c r="D335" s="11">
        <v>39537878</v>
      </c>
      <c r="E335" s="20" t="s">
        <v>450</v>
      </c>
      <c r="F335" s="12" t="s">
        <v>22</v>
      </c>
      <c r="G335" s="39">
        <v>158226</v>
      </c>
      <c r="H335" s="25">
        <f t="shared" si="48"/>
        <v>158226</v>
      </c>
      <c r="I335" s="25"/>
      <c r="J335" s="25"/>
      <c r="K335" s="39">
        <v>158226</v>
      </c>
      <c r="L335" s="26"/>
      <c r="M335" s="22">
        <v>45169</v>
      </c>
      <c r="N335" s="22">
        <v>45169</v>
      </c>
      <c r="O335" s="27"/>
      <c r="P335" s="27"/>
      <c r="Q335" s="27"/>
      <c r="R335" s="27"/>
      <c r="S335" s="28"/>
    </row>
    <row r="336" spans="1:19" ht="24" x14ac:dyDescent="0.25">
      <c r="A336" s="8">
        <f t="shared" si="46"/>
        <v>6</v>
      </c>
      <c r="B336" s="9" t="s">
        <v>476</v>
      </c>
      <c r="C336" s="10" t="s">
        <v>382</v>
      </c>
      <c r="D336" s="11">
        <v>51820263</v>
      </c>
      <c r="E336" s="56" t="s">
        <v>383</v>
      </c>
      <c r="F336" s="12" t="s">
        <v>22</v>
      </c>
      <c r="G336" s="39">
        <v>326800</v>
      </c>
      <c r="H336" s="25">
        <f t="shared" si="48"/>
        <v>326800</v>
      </c>
      <c r="I336" s="25"/>
      <c r="J336" s="25"/>
      <c r="K336" s="39">
        <v>326800</v>
      </c>
      <c r="L336" s="26"/>
      <c r="M336" s="22">
        <v>45046</v>
      </c>
      <c r="N336" s="15">
        <f t="shared" si="49"/>
        <v>45076</v>
      </c>
      <c r="O336" s="27"/>
      <c r="P336" s="27"/>
      <c r="Q336" s="27"/>
      <c r="R336" s="27"/>
      <c r="S336" s="28"/>
    </row>
    <row r="337" spans="1:19" ht="24" x14ac:dyDescent="0.25">
      <c r="A337" s="8">
        <v>6</v>
      </c>
      <c r="B337" s="9" t="s">
        <v>476</v>
      </c>
      <c r="C337" s="10" t="s">
        <v>471</v>
      </c>
      <c r="D337" s="11">
        <v>53103525</v>
      </c>
      <c r="E337" s="58" t="s">
        <v>472</v>
      </c>
      <c r="F337" s="12" t="s">
        <v>22</v>
      </c>
      <c r="G337" s="39">
        <v>80907</v>
      </c>
      <c r="H337" s="25">
        <f t="shared" si="48"/>
        <v>80907</v>
      </c>
      <c r="I337" s="25"/>
      <c r="J337" s="25"/>
      <c r="K337" s="39">
        <v>80907</v>
      </c>
      <c r="L337" s="26"/>
      <c r="M337" s="22">
        <v>45046</v>
      </c>
      <c r="N337" s="15">
        <f t="shared" si="49"/>
        <v>45076</v>
      </c>
      <c r="O337" s="27"/>
      <c r="P337" s="27"/>
      <c r="Q337" s="27"/>
      <c r="R337" s="27"/>
      <c r="S337" s="28"/>
    </row>
    <row r="338" spans="1:19" ht="24" x14ac:dyDescent="0.25">
      <c r="A338" s="8">
        <f t="shared" si="46"/>
        <v>7</v>
      </c>
      <c r="B338" s="9" t="s">
        <v>476</v>
      </c>
      <c r="C338" s="10" t="s">
        <v>446</v>
      </c>
      <c r="D338" s="11"/>
      <c r="E338" s="58"/>
      <c r="F338" s="12"/>
      <c r="G338" s="39">
        <v>224000</v>
      </c>
      <c r="H338" s="25">
        <f t="shared" si="48"/>
        <v>224000</v>
      </c>
      <c r="I338" s="25"/>
      <c r="J338" s="25"/>
      <c r="K338" s="39">
        <v>224000</v>
      </c>
      <c r="L338" s="26"/>
      <c r="M338" s="22"/>
      <c r="N338" s="15"/>
      <c r="O338" s="27"/>
      <c r="P338" s="27"/>
      <c r="Q338" s="27"/>
      <c r="R338" s="27"/>
      <c r="S338" s="28"/>
    </row>
    <row r="339" spans="1:19" ht="24" x14ac:dyDescent="0.25">
      <c r="A339" s="8">
        <v>7</v>
      </c>
      <c r="B339" s="9" t="s">
        <v>476</v>
      </c>
      <c r="C339" s="10" t="s">
        <v>451</v>
      </c>
      <c r="D339" s="11">
        <v>60392671</v>
      </c>
      <c r="E339" s="12" t="s">
        <v>452</v>
      </c>
      <c r="F339" s="12" t="s">
        <v>22</v>
      </c>
      <c r="G339" s="39">
        <v>100000</v>
      </c>
      <c r="H339" s="25">
        <f t="shared" si="48"/>
        <v>100000</v>
      </c>
      <c r="I339" s="25"/>
      <c r="J339" s="25"/>
      <c r="K339" s="39">
        <v>100000</v>
      </c>
      <c r="L339" s="26"/>
      <c r="M339" s="22">
        <v>45169</v>
      </c>
      <c r="N339" s="22">
        <v>45169</v>
      </c>
      <c r="O339" s="27"/>
      <c r="P339" s="27"/>
      <c r="Q339" s="27"/>
      <c r="R339" s="27"/>
      <c r="S339" s="28"/>
    </row>
    <row r="340" spans="1:19" ht="24" x14ac:dyDescent="0.25">
      <c r="A340" s="8">
        <f t="shared" si="46"/>
        <v>8</v>
      </c>
      <c r="B340" s="9" t="s">
        <v>476</v>
      </c>
      <c r="C340" s="10" t="s">
        <v>473</v>
      </c>
      <c r="D340" s="11">
        <v>66847523</v>
      </c>
      <c r="E340" s="20" t="s">
        <v>474</v>
      </c>
      <c r="F340" s="12" t="s">
        <v>22</v>
      </c>
      <c r="G340" s="39">
        <v>29368</v>
      </c>
      <c r="H340" s="25">
        <f t="shared" si="48"/>
        <v>29368</v>
      </c>
      <c r="I340" s="25"/>
      <c r="J340" s="25"/>
      <c r="K340" s="39">
        <v>29368</v>
      </c>
      <c r="L340" s="26"/>
      <c r="M340" s="22">
        <v>45047</v>
      </c>
      <c r="N340" s="15">
        <f t="shared" si="49"/>
        <v>45077</v>
      </c>
      <c r="O340" s="27"/>
      <c r="P340" s="27"/>
      <c r="Q340" s="27"/>
      <c r="R340" s="27"/>
      <c r="S340" s="28"/>
    </row>
    <row r="341" spans="1:19" ht="24" x14ac:dyDescent="0.25">
      <c r="A341" s="8">
        <v>8</v>
      </c>
      <c r="B341" s="9" t="s">
        <v>476</v>
      </c>
      <c r="C341" s="10" t="s">
        <v>453</v>
      </c>
      <c r="D341" s="11">
        <v>79505782</v>
      </c>
      <c r="E341" s="29" t="s">
        <v>454</v>
      </c>
      <c r="F341" s="12" t="s">
        <v>22</v>
      </c>
      <c r="G341" s="39">
        <v>1110663</v>
      </c>
      <c r="H341" s="25">
        <f t="shared" si="48"/>
        <v>1110663</v>
      </c>
      <c r="I341" s="25"/>
      <c r="J341" s="25"/>
      <c r="K341" s="39">
        <v>1110663</v>
      </c>
      <c r="L341" s="26"/>
      <c r="M341" s="22">
        <v>45046</v>
      </c>
      <c r="N341" s="15">
        <f t="shared" si="49"/>
        <v>45076</v>
      </c>
      <c r="O341" s="27"/>
      <c r="P341" s="27"/>
      <c r="Q341" s="27"/>
      <c r="R341" s="27"/>
      <c r="S341" s="28"/>
    </row>
    <row r="342" spans="1:19" ht="24" x14ac:dyDescent="0.25">
      <c r="A342" s="8">
        <f t="shared" si="46"/>
        <v>9</v>
      </c>
      <c r="B342" s="9" t="s">
        <v>476</v>
      </c>
      <c r="C342" s="10" t="s">
        <v>41</v>
      </c>
      <c r="D342" s="11">
        <v>79625800</v>
      </c>
      <c r="E342" s="29" t="s">
        <v>42</v>
      </c>
      <c r="F342" s="12" t="s">
        <v>22</v>
      </c>
      <c r="G342" s="39">
        <v>1539995</v>
      </c>
      <c r="H342" s="25">
        <f t="shared" si="48"/>
        <v>1539995</v>
      </c>
      <c r="I342" s="25"/>
      <c r="J342" s="25"/>
      <c r="K342" s="39">
        <v>1539995</v>
      </c>
      <c r="L342" s="26"/>
      <c r="M342" s="22">
        <v>45169</v>
      </c>
      <c r="N342" s="22">
        <v>45169</v>
      </c>
      <c r="O342" s="27"/>
      <c r="P342" s="27"/>
      <c r="Q342" s="27"/>
      <c r="R342" s="27"/>
      <c r="S342" s="28"/>
    </row>
    <row r="343" spans="1:19" ht="24" x14ac:dyDescent="0.25">
      <c r="A343" s="8">
        <v>9</v>
      </c>
      <c r="B343" s="9" t="s">
        <v>476</v>
      </c>
      <c r="C343" s="10" t="s">
        <v>455</v>
      </c>
      <c r="D343" s="11">
        <v>79878582</v>
      </c>
      <c r="E343" s="29" t="s">
        <v>456</v>
      </c>
      <c r="F343" s="12" t="s">
        <v>22</v>
      </c>
      <c r="G343" s="39">
        <v>53333</v>
      </c>
      <c r="H343" s="25">
        <f t="shared" si="48"/>
        <v>53333</v>
      </c>
      <c r="I343" s="25"/>
      <c r="J343" s="25"/>
      <c r="K343" s="39">
        <v>53333</v>
      </c>
      <c r="L343" s="26"/>
      <c r="M343" s="22">
        <v>45169</v>
      </c>
      <c r="N343" s="22">
        <v>45169</v>
      </c>
      <c r="O343" s="27"/>
      <c r="P343" s="27"/>
      <c r="Q343" s="27"/>
      <c r="R343" s="27"/>
      <c r="S343" s="28"/>
    </row>
    <row r="344" spans="1:19" ht="24" x14ac:dyDescent="0.25">
      <c r="A344" s="8">
        <f t="shared" si="46"/>
        <v>10</v>
      </c>
      <c r="B344" s="9" t="s">
        <v>476</v>
      </c>
      <c r="C344" s="10" t="s">
        <v>457</v>
      </c>
      <c r="D344" s="11">
        <v>80411012</v>
      </c>
      <c r="E344" s="20" t="s">
        <v>458</v>
      </c>
      <c r="F344" s="12" t="s">
        <v>22</v>
      </c>
      <c r="G344" s="39">
        <v>663107</v>
      </c>
      <c r="H344" s="25">
        <f t="shared" si="48"/>
        <v>663107</v>
      </c>
      <c r="I344" s="25"/>
      <c r="J344" s="25"/>
      <c r="K344" s="39">
        <v>663107</v>
      </c>
      <c r="L344" s="26"/>
      <c r="M344" s="22">
        <v>45169</v>
      </c>
      <c r="N344" s="22">
        <v>45169</v>
      </c>
      <c r="O344" s="27"/>
      <c r="P344" s="27"/>
      <c r="Q344" s="27"/>
      <c r="R344" s="27"/>
      <c r="S344" s="28"/>
    </row>
    <row r="345" spans="1:19" ht="24" x14ac:dyDescent="0.25">
      <c r="A345" s="8">
        <v>10</v>
      </c>
      <c r="B345" s="9" t="s">
        <v>476</v>
      </c>
      <c r="C345" s="10" t="s">
        <v>459</v>
      </c>
      <c r="D345" s="11">
        <v>80419770</v>
      </c>
      <c r="E345" s="56" t="s">
        <v>460</v>
      </c>
      <c r="F345" s="12" t="s">
        <v>22</v>
      </c>
      <c r="G345" s="39">
        <v>1333333</v>
      </c>
      <c r="H345" s="25">
        <f t="shared" si="48"/>
        <v>1333333</v>
      </c>
      <c r="I345" s="25"/>
      <c r="J345" s="25"/>
      <c r="K345" s="39">
        <v>1333333</v>
      </c>
      <c r="L345" s="26"/>
      <c r="M345" s="22">
        <v>45046</v>
      </c>
      <c r="N345" s="15">
        <f t="shared" si="49"/>
        <v>45076</v>
      </c>
      <c r="O345" s="27"/>
      <c r="P345" s="27"/>
      <c r="Q345" s="27"/>
      <c r="R345" s="27"/>
      <c r="S345" s="28"/>
    </row>
    <row r="346" spans="1:19" ht="24" x14ac:dyDescent="0.25">
      <c r="A346" s="8">
        <f t="shared" si="46"/>
        <v>11</v>
      </c>
      <c r="B346" s="9" t="s">
        <v>476</v>
      </c>
      <c r="C346" s="10" t="s">
        <v>461</v>
      </c>
      <c r="D346" s="11">
        <v>83088036</v>
      </c>
      <c r="E346" s="29" t="s">
        <v>462</v>
      </c>
      <c r="F346" s="12" t="s">
        <v>22</v>
      </c>
      <c r="G346" s="39">
        <v>454999</v>
      </c>
      <c r="H346" s="25">
        <f t="shared" si="48"/>
        <v>454999</v>
      </c>
      <c r="I346" s="25"/>
      <c r="J346" s="25"/>
      <c r="K346" s="39">
        <v>454999</v>
      </c>
      <c r="L346" s="26"/>
      <c r="M346" s="22">
        <v>45169</v>
      </c>
      <c r="N346" s="22">
        <v>45169</v>
      </c>
      <c r="O346" s="27"/>
      <c r="P346" s="27"/>
      <c r="Q346" s="27"/>
      <c r="R346" s="27"/>
      <c r="S346" s="28"/>
    </row>
    <row r="347" spans="1:19" ht="24" x14ac:dyDescent="0.25">
      <c r="A347" s="8">
        <v>11</v>
      </c>
      <c r="B347" s="9" t="s">
        <v>476</v>
      </c>
      <c r="C347" s="10" t="s">
        <v>463</v>
      </c>
      <c r="D347" s="11">
        <v>87102107</v>
      </c>
      <c r="E347" s="12" t="s">
        <v>464</v>
      </c>
      <c r="F347" s="12" t="s">
        <v>22</v>
      </c>
      <c r="G347" s="39">
        <v>500000</v>
      </c>
      <c r="H347" s="25">
        <f t="shared" si="48"/>
        <v>500000</v>
      </c>
      <c r="I347" s="25"/>
      <c r="J347" s="25"/>
      <c r="K347" s="39">
        <v>500000</v>
      </c>
      <c r="L347" s="26"/>
      <c r="M347" s="22">
        <v>45107</v>
      </c>
      <c r="N347" s="15">
        <f t="shared" si="49"/>
        <v>45137</v>
      </c>
      <c r="O347" s="27"/>
      <c r="P347" s="27"/>
      <c r="Q347" s="27"/>
      <c r="R347" s="27"/>
      <c r="S347" s="28"/>
    </row>
    <row r="348" spans="1:19" ht="30" x14ac:dyDescent="0.25">
      <c r="A348" s="30">
        <v>999999</v>
      </c>
      <c r="B348" s="31" t="s">
        <v>477</v>
      </c>
      <c r="C348" s="32"/>
      <c r="D348" s="32"/>
      <c r="E348" s="32"/>
      <c r="F348" s="32"/>
      <c r="G348" s="33">
        <f>SUM(G326:G347)</f>
        <v>18278019</v>
      </c>
      <c r="H348" s="33">
        <f t="shared" ref="H348:L348" si="50">SUM(H326:H347)</f>
        <v>18278019</v>
      </c>
      <c r="I348" s="33">
        <f t="shared" si="50"/>
        <v>0</v>
      </c>
      <c r="J348" s="33">
        <f t="shared" si="50"/>
        <v>0</v>
      </c>
      <c r="K348" s="33">
        <f t="shared" si="50"/>
        <v>18278019</v>
      </c>
      <c r="L348" s="60">
        <f t="shared" si="50"/>
        <v>0</v>
      </c>
      <c r="M348" s="60"/>
      <c r="N348" s="60"/>
      <c r="O348" s="60"/>
      <c r="P348" s="60"/>
      <c r="Q348" s="36"/>
      <c r="R348" s="36"/>
      <c r="S348" s="37"/>
    </row>
    <row r="349" spans="1:19" ht="24" x14ac:dyDescent="0.25">
      <c r="A349" s="8">
        <v>0</v>
      </c>
      <c r="B349" s="9" t="s">
        <v>478</v>
      </c>
      <c r="C349" s="10" t="s">
        <v>225</v>
      </c>
      <c r="D349" s="11">
        <v>1026305282</v>
      </c>
      <c r="E349" s="20" t="s">
        <v>226</v>
      </c>
      <c r="F349" s="12" t="s">
        <v>22</v>
      </c>
      <c r="G349" s="39">
        <v>599996</v>
      </c>
      <c r="H349" s="25">
        <f>+G349</f>
        <v>599996</v>
      </c>
      <c r="I349" s="25"/>
      <c r="J349" s="25"/>
      <c r="K349" s="39">
        <v>599996</v>
      </c>
      <c r="L349" s="26"/>
      <c r="M349" s="22">
        <v>45260</v>
      </c>
      <c r="N349" s="22">
        <f>+M349</f>
        <v>45260</v>
      </c>
      <c r="O349" s="27"/>
      <c r="P349" s="27"/>
      <c r="Q349" s="27"/>
      <c r="R349" s="27"/>
      <c r="S349" s="28"/>
    </row>
    <row r="350" spans="1:19" ht="24" x14ac:dyDescent="0.25">
      <c r="A350" s="8">
        <v>1</v>
      </c>
      <c r="B350" s="9" t="s">
        <v>478</v>
      </c>
      <c r="C350" s="10" t="s">
        <v>39</v>
      </c>
      <c r="D350" s="11">
        <v>12131578</v>
      </c>
      <c r="E350" s="12" t="s">
        <v>40</v>
      </c>
      <c r="F350" s="12" t="s">
        <v>22</v>
      </c>
      <c r="G350" s="39">
        <v>21508256</v>
      </c>
      <c r="H350" s="25">
        <f t="shared" ref="H350:H369" si="51">+G350</f>
        <v>21508256</v>
      </c>
      <c r="I350" s="25"/>
      <c r="J350" s="25"/>
      <c r="K350" s="39">
        <v>21508256</v>
      </c>
      <c r="L350" s="26"/>
      <c r="M350" s="22">
        <v>45046</v>
      </c>
      <c r="N350" s="22">
        <f t="shared" ref="N350:N369" si="52">+M350</f>
        <v>45046</v>
      </c>
      <c r="O350" s="27"/>
      <c r="P350" s="27"/>
      <c r="Q350" s="27"/>
      <c r="R350" s="27"/>
      <c r="S350" s="28"/>
    </row>
    <row r="351" spans="1:19" ht="24" x14ac:dyDescent="0.25">
      <c r="A351" s="8">
        <v>2</v>
      </c>
      <c r="B351" s="9" t="s">
        <v>478</v>
      </c>
      <c r="C351" s="10" t="s">
        <v>388</v>
      </c>
      <c r="D351" s="11">
        <v>12205676</v>
      </c>
      <c r="E351" s="29" t="s">
        <v>389</v>
      </c>
      <c r="F351" s="12" t="s">
        <v>22</v>
      </c>
      <c r="G351" s="39">
        <v>18624943</v>
      </c>
      <c r="H351" s="25">
        <f t="shared" si="51"/>
        <v>18624943</v>
      </c>
      <c r="I351" s="25"/>
      <c r="J351" s="25"/>
      <c r="K351" s="39">
        <v>18624943</v>
      </c>
      <c r="L351" s="26"/>
      <c r="M351" s="22">
        <v>45046</v>
      </c>
      <c r="N351" s="22">
        <f t="shared" si="52"/>
        <v>45046</v>
      </c>
      <c r="O351" s="27"/>
      <c r="P351" s="27"/>
      <c r="Q351" s="27"/>
      <c r="R351" s="27"/>
      <c r="S351" s="28"/>
    </row>
    <row r="352" spans="1:19" ht="24" x14ac:dyDescent="0.25">
      <c r="A352" s="8">
        <v>3</v>
      </c>
      <c r="B352" s="9" t="s">
        <v>478</v>
      </c>
      <c r="C352" s="10" t="s">
        <v>228</v>
      </c>
      <c r="D352" s="11">
        <v>12277979</v>
      </c>
      <c r="E352" s="29" t="s">
        <v>229</v>
      </c>
      <c r="F352" s="12" t="s">
        <v>22</v>
      </c>
      <c r="G352" s="39">
        <v>3683158</v>
      </c>
      <c r="H352" s="25">
        <f t="shared" si="51"/>
        <v>3683158</v>
      </c>
      <c r="I352" s="25"/>
      <c r="J352" s="25"/>
      <c r="K352" s="39">
        <v>3683158</v>
      </c>
      <c r="L352" s="26"/>
      <c r="M352" s="22">
        <v>45260</v>
      </c>
      <c r="N352" s="22">
        <f t="shared" si="52"/>
        <v>45260</v>
      </c>
      <c r="O352" s="27"/>
      <c r="P352" s="27"/>
      <c r="Q352" s="27"/>
      <c r="R352" s="27"/>
      <c r="S352" s="28"/>
    </row>
    <row r="353" spans="1:19" ht="24" x14ac:dyDescent="0.25">
      <c r="A353" s="8">
        <v>4</v>
      </c>
      <c r="B353" s="9" t="s">
        <v>478</v>
      </c>
      <c r="C353" s="10" t="s">
        <v>467</v>
      </c>
      <c r="D353" s="11">
        <v>14635390</v>
      </c>
      <c r="E353" s="20" t="s">
        <v>468</v>
      </c>
      <c r="F353" s="12" t="s">
        <v>22</v>
      </c>
      <c r="G353" s="39">
        <v>649997</v>
      </c>
      <c r="H353" s="25">
        <f t="shared" si="51"/>
        <v>649997</v>
      </c>
      <c r="I353" s="25"/>
      <c r="J353" s="25"/>
      <c r="K353" s="39">
        <v>649997</v>
      </c>
      <c r="L353" s="26"/>
      <c r="M353" s="22">
        <v>45138</v>
      </c>
      <c r="N353" s="22">
        <f t="shared" si="52"/>
        <v>45138</v>
      </c>
      <c r="O353" s="27"/>
      <c r="P353" s="27"/>
      <c r="Q353" s="27"/>
      <c r="R353" s="27"/>
      <c r="S353" s="28"/>
    </row>
    <row r="354" spans="1:19" ht="24" x14ac:dyDescent="0.25">
      <c r="A354" s="8">
        <v>5</v>
      </c>
      <c r="B354" s="9" t="s">
        <v>478</v>
      </c>
      <c r="C354" s="10" t="s">
        <v>60</v>
      </c>
      <c r="D354" s="11">
        <v>17063209</v>
      </c>
      <c r="E354" s="12" t="s">
        <v>479</v>
      </c>
      <c r="F354" s="12" t="s">
        <v>22</v>
      </c>
      <c r="G354" s="39">
        <v>9444423</v>
      </c>
      <c r="H354" s="25">
        <f t="shared" si="51"/>
        <v>9444423</v>
      </c>
      <c r="I354" s="25"/>
      <c r="J354" s="25"/>
      <c r="K354" s="39">
        <v>9444423</v>
      </c>
      <c r="L354" s="26"/>
      <c r="M354" s="22">
        <v>45077</v>
      </c>
      <c r="N354" s="22">
        <f t="shared" si="52"/>
        <v>45077</v>
      </c>
      <c r="O354" s="27"/>
      <c r="P354" s="27"/>
      <c r="Q354" s="27"/>
      <c r="R354" s="27"/>
      <c r="S354" s="28"/>
    </row>
    <row r="355" spans="1:19" ht="24" x14ac:dyDescent="0.25">
      <c r="A355" s="8">
        <v>6</v>
      </c>
      <c r="B355" s="9" t="s">
        <v>478</v>
      </c>
      <c r="C355" s="10" t="s">
        <v>380</v>
      </c>
      <c r="D355" s="11">
        <v>23561072</v>
      </c>
      <c r="E355" s="20" t="s">
        <v>381</v>
      </c>
      <c r="F355" s="12" t="s">
        <v>22</v>
      </c>
      <c r="G355" s="39">
        <v>1972214</v>
      </c>
      <c r="H355" s="25">
        <f t="shared" si="51"/>
        <v>1972214</v>
      </c>
      <c r="I355" s="25"/>
      <c r="J355" s="25"/>
      <c r="K355" s="39">
        <v>1972214</v>
      </c>
      <c r="L355" s="26"/>
      <c r="M355" s="22">
        <v>45046</v>
      </c>
      <c r="N355" s="22">
        <f t="shared" si="52"/>
        <v>45046</v>
      </c>
      <c r="O355" s="27"/>
      <c r="P355" s="27"/>
      <c r="Q355" s="27"/>
      <c r="R355" s="27"/>
      <c r="S355" s="28"/>
    </row>
    <row r="356" spans="1:19" ht="24" x14ac:dyDescent="0.25">
      <c r="A356" s="8">
        <v>7</v>
      </c>
      <c r="B356" s="9" t="s">
        <v>478</v>
      </c>
      <c r="C356" s="10" t="s">
        <v>37</v>
      </c>
      <c r="D356" s="11">
        <v>31889148</v>
      </c>
      <c r="E356" s="12" t="s">
        <v>479</v>
      </c>
      <c r="F356" s="12" t="s">
        <v>22</v>
      </c>
      <c r="G356" s="39">
        <v>4999980</v>
      </c>
      <c r="H356" s="25">
        <f t="shared" si="51"/>
        <v>4999980</v>
      </c>
      <c r="I356" s="25"/>
      <c r="J356" s="25"/>
      <c r="K356" s="39">
        <v>4999980</v>
      </c>
      <c r="L356" s="26"/>
      <c r="M356" s="22">
        <v>45046</v>
      </c>
      <c r="N356" s="22">
        <f t="shared" si="52"/>
        <v>45046</v>
      </c>
      <c r="O356" s="27"/>
      <c r="P356" s="27"/>
      <c r="Q356" s="27"/>
      <c r="R356" s="27"/>
      <c r="S356" s="28"/>
    </row>
    <row r="357" spans="1:19" ht="24" x14ac:dyDescent="0.25">
      <c r="A357" s="8">
        <v>8</v>
      </c>
      <c r="B357" s="9" t="s">
        <v>478</v>
      </c>
      <c r="C357" s="10" t="s">
        <v>469</v>
      </c>
      <c r="D357" s="11">
        <v>34321896</v>
      </c>
      <c r="E357" s="20" t="s">
        <v>470</v>
      </c>
      <c r="F357" s="12" t="s">
        <v>22</v>
      </c>
      <c r="G357" s="39">
        <v>1049996</v>
      </c>
      <c r="H357" s="25">
        <f t="shared" si="51"/>
        <v>1049996</v>
      </c>
      <c r="I357" s="25"/>
      <c r="J357" s="25"/>
      <c r="K357" s="39">
        <v>1049996</v>
      </c>
      <c r="L357" s="26"/>
      <c r="M357" s="22">
        <v>45260</v>
      </c>
      <c r="N357" s="22">
        <f t="shared" si="52"/>
        <v>45260</v>
      </c>
      <c r="O357" s="27"/>
      <c r="P357" s="27"/>
      <c r="Q357" s="27"/>
      <c r="R357" s="27"/>
      <c r="S357" s="28"/>
    </row>
    <row r="358" spans="1:19" ht="24" x14ac:dyDescent="0.25">
      <c r="A358" s="8">
        <v>9</v>
      </c>
      <c r="B358" s="9" t="s">
        <v>478</v>
      </c>
      <c r="C358" s="10" t="s">
        <v>449</v>
      </c>
      <c r="D358" s="11">
        <v>39537878</v>
      </c>
      <c r="E358" s="20" t="s">
        <v>450</v>
      </c>
      <c r="F358" s="12" t="s">
        <v>22</v>
      </c>
      <c r="G358" s="39">
        <v>328665</v>
      </c>
      <c r="H358" s="25">
        <f t="shared" si="51"/>
        <v>328665</v>
      </c>
      <c r="I358" s="25"/>
      <c r="J358" s="25"/>
      <c r="K358" s="39">
        <v>328665</v>
      </c>
      <c r="L358" s="26"/>
      <c r="M358" s="22">
        <v>45260</v>
      </c>
      <c r="N358" s="22">
        <f t="shared" si="52"/>
        <v>45260</v>
      </c>
      <c r="O358" s="27"/>
      <c r="P358" s="27"/>
      <c r="Q358" s="27"/>
      <c r="R358" s="27"/>
      <c r="S358" s="28"/>
    </row>
    <row r="359" spans="1:19" ht="24" x14ac:dyDescent="0.25">
      <c r="A359" s="8">
        <v>10</v>
      </c>
      <c r="B359" s="9" t="s">
        <v>478</v>
      </c>
      <c r="C359" s="10" t="s">
        <v>382</v>
      </c>
      <c r="D359" s="11">
        <v>51820263</v>
      </c>
      <c r="E359" s="56" t="s">
        <v>383</v>
      </c>
      <c r="F359" s="12" t="s">
        <v>22</v>
      </c>
      <c r="G359" s="39">
        <v>1586262</v>
      </c>
      <c r="H359" s="25">
        <f t="shared" si="51"/>
        <v>1586262</v>
      </c>
      <c r="I359" s="25"/>
      <c r="J359" s="25"/>
      <c r="K359" s="39">
        <v>1586262</v>
      </c>
      <c r="L359" s="26"/>
      <c r="M359" s="22">
        <v>45046</v>
      </c>
      <c r="N359" s="22">
        <f t="shared" si="52"/>
        <v>45046</v>
      </c>
      <c r="O359" s="27"/>
      <c r="P359" s="27"/>
      <c r="Q359" s="27"/>
      <c r="R359" s="27"/>
      <c r="S359" s="28"/>
    </row>
    <row r="360" spans="1:19" ht="24" x14ac:dyDescent="0.25">
      <c r="A360" s="8">
        <v>11</v>
      </c>
      <c r="B360" s="9" t="s">
        <v>478</v>
      </c>
      <c r="C360" s="10" t="s">
        <v>237</v>
      </c>
      <c r="D360" s="11">
        <v>52622236</v>
      </c>
      <c r="E360" s="29" t="s">
        <v>238</v>
      </c>
      <c r="F360" s="12" t="s">
        <v>22</v>
      </c>
      <c r="G360" s="39">
        <v>4999980</v>
      </c>
      <c r="H360" s="25">
        <f t="shared" si="51"/>
        <v>4999980</v>
      </c>
      <c r="I360" s="25"/>
      <c r="J360" s="25"/>
      <c r="K360" s="39">
        <v>4999980</v>
      </c>
      <c r="L360" s="26"/>
      <c r="M360" s="22">
        <v>45169</v>
      </c>
      <c r="N360" s="22">
        <f t="shared" si="52"/>
        <v>45169</v>
      </c>
      <c r="O360" s="27"/>
      <c r="P360" s="27"/>
      <c r="Q360" s="27"/>
      <c r="R360" s="27"/>
      <c r="S360" s="28"/>
    </row>
    <row r="361" spans="1:19" ht="24" x14ac:dyDescent="0.25">
      <c r="A361" s="8">
        <v>12</v>
      </c>
      <c r="B361" s="9" t="s">
        <v>478</v>
      </c>
      <c r="C361" s="10" t="s">
        <v>446</v>
      </c>
      <c r="D361" s="11"/>
      <c r="E361" s="29"/>
      <c r="F361" s="12"/>
      <c r="G361" s="39">
        <v>1866667</v>
      </c>
      <c r="H361" s="25">
        <f t="shared" si="51"/>
        <v>1866667</v>
      </c>
      <c r="I361" s="25"/>
      <c r="J361" s="25"/>
      <c r="K361" s="39">
        <v>1866667</v>
      </c>
      <c r="L361" s="26"/>
      <c r="M361" s="22"/>
      <c r="N361" s="22"/>
      <c r="O361" s="27"/>
      <c r="P361" s="27"/>
      <c r="Q361" s="27"/>
      <c r="R361" s="27"/>
      <c r="S361" s="28"/>
    </row>
    <row r="362" spans="1:19" ht="24" x14ac:dyDescent="0.25">
      <c r="A362" s="8">
        <v>13</v>
      </c>
      <c r="B362" s="9" t="s">
        <v>478</v>
      </c>
      <c r="C362" s="10" t="s">
        <v>451</v>
      </c>
      <c r="D362" s="11">
        <v>60392671</v>
      </c>
      <c r="E362" s="12" t="s">
        <v>452</v>
      </c>
      <c r="F362" s="12" t="s">
        <v>22</v>
      </c>
      <c r="G362" s="39">
        <v>986087</v>
      </c>
      <c r="H362" s="25">
        <f t="shared" si="51"/>
        <v>986087</v>
      </c>
      <c r="I362" s="25"/>
      <c r="J362" s="25"/>
      <c r="K362" s="39">
        <v>986087</v>
      </c>
      <c r="L362" s="26"/>
      <c r="M362" s="22">
        <v>45260</v>
      </c>
      <c r="N362" s="22">
        <f t="shared" si="52"/>
        <v>45260</v>
      </c>
      <c r="O362" s="27"/>
      <c r="P362" s="27"/>
      <c r="Q362" s="27"/>
      <c r="R362" s="27"/>
      <c r="S362" s="28"/>
    </row>
    <row r="363" spans="1:19" ht="24" x14ac:dyDescent="0.25">
      <c r="A363" s="8">
        <v>14</v>
      </c>
      <c r="B363" s="9" t="s">
        <v>478</v>
      </c>
      <c r="C363" s="10" t="s">
        <v>473</v>
      </c>
      <c r="D363" s="11">
        <v>66847523</v>
      </c>
      <c r="E363" s="20" t="s">
        <v>474</v>
      </c>
      <c r="F363" s="12" t="s">
        <v>22</v>
      </c>
      <c r="G363" s="39">
        <v>734220</v>
      </c>
      <c r="H363" s="25">
        <f t="shared" si="51"/>
        <v>734220</v>
      </c>
      <c r="I363" s="25"/>
      <c r="J363" s="25"/>
      <c r="K363" s="39">
        <v>734220</v>
      </c>
      <c r="L363" s="26"/>
      <c r="M363" s="22">
        <v>45046</v>
      </c>
      <c r="N363" s="22">
        <f t="shared" si="52"/>
        <v>45046</v>
      </c>
      <c r="O363" s="27"/>
      <c r="P363" s="27"/>
      <c r="Q363" s="27"/>
      <c r="R363" s="27"/>
      <c r="S363" s="28"/>
    </row>
    <row r="364" spans="1:19" ht="24" x14ac:dyDescent="0.25">
      <c r="A364" s="8">
        <v>15</v>
      </c>
      <c r="B364" s="9" t="s">
        <v>478</v>
      </c>
      <c r="C364" s="10" t="s">
        <v>453</v>
      </c>
      <c r="D364" s="11">
        <v>79505782</v>
      </c>
      <c r="E364" s="29" t="s">
        <v>454</v>
      </c>
      <c r="F364" s="12" t="s">
        <v>22</v>
      </c>
      <c r="G364" s="39">
        <v>9255525</v>
      </c>
      <c r="H364" s="25">
        <f t="shared" si="51"/>
        <v>9255525</v>
      </c>
      <c r="I364" s="25"/>
      <c r="J364" s="25"/>
      <c r="K364" s="39">
        <v>9255525</v>
      </c>
      <c r="L364" s="26"/>
      <c r="M364" s="22">
        <v>45260</v>
      </c>
      <c r="N364" s="22">
        <f t="shared" si="52"/>
        <v>45260</v>
      </c>
      <c r="O364" s="27"/>
      <c r="P364" s="27"/>
      <c r="Q364" s="27"/>
      <c r="R364" s="27"/>
      <c r="S364" s="28"/>
    </row>
    <row r="365" spans="1:19" ht="24" x14ac:dyDescent="0.25">
      <c r="A365" s="8">
        <v>16</v>
      </c>
      <c r="B365" s="9" t="s">
        <v>478</v>
      </c>
      <c r="C365" s="10" t="s">
        <v>41</v>
      </c>
      <c r="D365" s="11">
        <v>79625800</v>
      </c>
      <c r="E365" s="29" t="s">
        <v>42</v>
      </c>
      <c r="F365" s="12" t="s">
        <v>22</v>
      </c>
      <c r="G365" s="39">
        <v>12833292</v>
      </c>
      <c r="H365" s="25">
        <f t="shared" si="51"/>
        <v>12833292</v>
      </c>
      <c r="I365" s="25"/>
      <c r="J365" s="25"/>
      <c r="K365" s="39">
        <v>12833292</v>
      </c>
      <c r="L365" s="26"/>
      <c r="M365" s="22">
        <v>45260</v>
      </c>
      <c r="N365" s="22">
        <f t="shared" si="52"/>
        <v>45260</v>
      </c>
      <c r="O365" s="27"/>
      <c r="P365" s="27"/>
      <c r="Q365" s="27"/>
      <c r="R365" s="27"/>
      <c r="S365" s="28"/>
    </row>
    <row r="366" spans="1:19" ht="24" x14ac:dyDescent="0.25">
      <c r="A366" s="8">
        <v>17</v>
      </c>
      <c r="B366" s="9" t="s">
        <v>478</v>
      </c>
      <c r="C366" s="10" t="s">
        <v>455</v>
      </c>
      <c r="D366" s="11">
        <v>79878582</v>
      </c>
      <c r="E366" s="29" t="s">
        <v>456</v>
      </c>
      <c r="F366" s="12" t="s">
        <v>22</v>
      </c>
      <c r="G366" s="39">
        <v>1333328</v>
      </c>
      <c r="H366" s="25">
        <f t="shared" si="51"/>
        <v>1333328</v>
      </c>
      <c r="I366" s="25"/>
      <c r="J366" s="25"/>
      <c r="K366" s="39">
        <v>1333328</v>
      </c>
      <c r="L366" s="26"/>
      <c r="M366" s="22">
        <v>45046</v>
      </c>
      <c r="N366" s="22">
        <f t="shared" si="52"/>
        <v>45046</v>
      </c>
      <c r="O366" s="27"/>
      <c r="P366" s="27"/>
      <c r="Q366" s="27"/>
      <c r="R366" s="27"/>
      <c r="S366" s="28"/>
    </row>
    <row r="367" spans="1:19" ht="24" x14ac:dyDescent="0.25">
      <c r="A367" s="8">
        <v>18</v>
      </c>
      <c r="B367" s="9" t="s">
        <v>478</v>
      </c>
      <c r="C367" s="10" t="s">
        <v>457</v>
      </c>
      <c r="D367" s="11">
        <v>80411012</v>
      </c>
      <c r="E367" s="20" t="s">
        <v>458</v>
      </c>
      <c r="F367" s="12" t="s">
        <v>22</v>
      </c>
      <c r="G367" s="39">
        <v>3125868</v>
      </c>
      <c r="H367" s="25">
        <f t="shared" si="51"/>
        <v>3125868</v>
      </c>
      <c r="I367" s="25"/>
      <c r="J367" s="25"/>
      <c r="K367" s="39">
        <v>3125868</v>
      </c>
      <c r="L367" s="26"/>
      <c r="M367" s="22">
        <v>45260</v>
      </c>
      <c r="N367" s="22">
        <f t="shared" si="52"/>
        <v>45260</v>
      </c>
      <c r="O367" s="27"/>
      <c r="P367" s="27"/>
      <c r="Q367" s="27"/>
      <c r="R367" s="27"/>
      <c r="S367" s="28"/>
    </row>
    <row r="368" spans="1:19" ht="24" x14ac:dyDescent="0.25">
      <c r="A368" s="8">
        <v>19</v>
      </c>
      <c r="B368" s="9" t="s">
        <v>478</v>
      </c>
      <c r="C368" s="10" t="s">
        <v>459</v>
      </c>
      <c r="D368" s="11">
        <v>80419770</v>
      </c>
      <c r="E368" s="56" t="s">
        <v>460</v>
      </c>
      <c r="F368" s="12" t="s">
        <v>22</v>
      </c>
      <c r="G368" s="39">
        <v>3333320</v>
      </c>
      <c r="H368" s="25">
        <f t="shared" si="51"/>
        <v>3333320</v>
      </c>
      <c r="I368" s="25"/>
      <c r="J368" s="25"/>
      <c r="K368" s="39">
        <v>3333320</v>
      </c>
      <c r="L368" s="26"/>
      <c r="M368" s="22">
        <v>45046</v>
      </c>
      <c r="N368" s="22">
        <f t="shared" si="52"/>
        <v>45046</v>
      </c>
      <c r="O368" s="27"/>
      <c r="P368" s="27"/>
      <c r="Q368" s="27"/>
      <c r="R368" s="27"/>
      <c r="S368" s="28"/>
    </row>
    <row r="369" spans="1:19" ht="24" x14ac:dyDescent="0.25">
      <c r="A369" s="8">
        <v>20</v>
      </c>
      <c r="B369" s="9" t="s">
        <v>478</v>
      </c>
      <c r="C369" s="10" t="s">
        <v>461</v>
      </c>
      <c r="D369" s="11">
        <v>83088036</v>
      </c>
      <c r="E369" s="29" t="s">
        <v>462</v>
      </c>
      <c r="F369" s="12" t="s">
        <v>22</v>
      </c>
      <c r="G369" s="39">
        <v>2479161</v>
      </c>
      <c r="H369" s="25">
        <f t="shared" si="51"/>
        <v>2479161</v>
      </c>
      <c r="I369" s="25"/>
      <c r="J369" s="25"/>
      <c r="K369" s="39">
        <v>2479161</v>
      </c>
      <c r="L369" s="26"/>
      <c r="M369" s="22">
        <v>45260</v>
      </c>
      <c r="N369" s="22">
        <f t="shared" si="52"/>
        <v>45260</v>
      </c>
      <c r="O369" s="27"/>
      <c r="P369" s="27"/>
      <c r="Q369" s="27"/>
      <c r="R369" s="27"/>
      <c r="S369" s="28"/>
    </row>
    <row r="370" spans="1:19" ht="30" x14ac:dyDescent="0.25">
      <c r="A370" s="30">
        <v>999999</v>
      </c>
      <c r="B370" s="31" t="s">
        <v>480</v>
      </c>
      <c r="C370" s="32"/>
      <c r="D370" s="32"/>
      <c r="E370" s="32"/>
      <c r="F370" s="32"/>
      <c r="G370" s="33">
        <f>SUM(G349:G369)</f>
        <v>105395338</v>
      </c>
      <c r="H370" s="33">
        <f t="shared" ref="H370:J370" si="53">SUM(H349:H369)</f>
        <v>105395338</v>
      </c>
      <c r="I370" s="33">
        <f t="shared" si="53"/>
        <v>0</v>
      </c>
      <c r="J370" s="33">
        <f t="shared" si="53"/>
        <v>0</v>
      </c>
      <c r="K370" s="33">
        <f>SUM(K349:K369)</f>
        <v>105395338</v>
      </c>
      <c r="L370" s="60">
        <f>SUM(L349:L369)</f>
        <v>0</v>
      </c>
      <c r="M370" s="60"/>
      <c r="N370" s="60"/>
      <c r="O370" s="60"/>
      <c r="P370" s="60"/>
      <c r="Q370" s="36"/>
      <c r="R370" s="36"/>
      <c r="S370" s="37"/>
    </row>
    <row r="371" spans="1:19" ht="24" x14ac:dyDescent="0.25">
      <c r="A371" s="8">
        <v>0</v>
      </c>
      <c r="B371" s="9" t="s">
        <v>481</v>
      </c>
      <c r="C371" s="10" t="s">
        <v>225</v>
      </c>
      <c r="D371" s="11">
        <v>1026305282</v>
      </c>
      <c r="E371" s="20" t="s">
        <v>226</v>
      </c>
      <c r="F371" s="12" t="s">
        <v>22</v>
      </c>
      <c r="G371" s="39">
        <v>433696</v>
      </c>
      <c r="H371" s="25">
        <f>+G371</f>
        <v>433696</v>
      </c>
      <c r="I371" s="25"/>
      <c r="J371" s="25"/>
      <c r="K371" s="39">
        <v>433696</v>
      </c>
      <c r="L371" s="26"/>
      <c r="M371" s="61">
        <v>45046</v>
      </c>
      <c r="N371" s="15">
        <f t="shared" ref="N371:N395" si="54">+M371+30</f>
        <v>45076</v>
      </c>
      <c r="O371" s="27"/>
      <c r="P371" s="27"/>
      <c r="Q371" s="27"/>
      <c r="R371" s="27"/>
      <c r="S371" s="28"/>
    </row>
    <row r="372" spans="1:19" ht="24" x14ac:dyDescent="0.25">
      <c r="A372" s="8">
        <v>1</v>
      </c>
      <c r="B372" s="9" t="s">
        <v>481</v>
      </c>
      <c r="C372" s="10" t="s">
        <v>385</v>
      </c>
      <c r="D372" s="11">
        <v>11381077</v>
      </c>
      <c r="E372" s="56" t="s">
        <v>386</v>
      </c>
      <c r="F372" s="12" t="s">
        <v>22</v>
      </c>
      <c r="G372" s="39">
        <v>29206000</v>
      </c>
      <c r="H372" s="25">
        <f t="shared" ref="H372:H395" si="55">+G372</f>
        <v>29206000</v>
      </c>
      <c r="I372" s="25"/>
      <c r="J372" s="25"/>
      <c r="K372" s="39">
        <v>29206000</v>
      </c>
      <c r="L372" s="26"/>
      <c r="M372" s="61">
        <v>45260</v>
      </c>
      <c r="N372" s="61">
        <v>45169</v>
      </c>
      <c r="O372" s="27"/>
      <c r="P372" s="27"/>
      <c r="Q372" s="27"/>
      <c r="R372" s="27"/>
      <c r="S372" s="28"/>
    </row>
    <row r="373" spans="1:19" ht="24" x14ac:dyDescent="0.25">
      <c r="A373" s="8">
        <v>2</v>
      </c>
      <c r="B373" s="9" t="s">
        <v>481</v>
      </c>
      <c r="C373" s="10" t="s">
        <v>39</v>
      </c>
      <c r="D373" s="11">
        <v>12131578</v>
      </c>
      <c r="E373" s="12" t="s">
        <v>40</v>
      </c>
      <c r="F373" s="12" t="s">
        <v>22</v>
      </c>
      <c r="G373" s="39">
        <v>19702166</v>
      </c>
      <c r="H373" s="25">
        <f t="shared" si="55"/>
        <v>19702166</v>
      </c>
      <c r="I373" s="25"/>
      <c r="J373" s="25"/>
      <c r="K373" s="39">
        <v>19702166</v>
      </c>
      <c r="L373" s="26"/>
      <c r="M373" s="61">
        <v>45260</v>
      </c>
      <c r="N373" s="61">
        <v>45169</v>
      </c>
      <c r="O373" s="27"/>
      <c r="P373" s="27"/>
      <c r="Q373" s="27"/>
      <c r="R373" s="27"/>
      <c r="S373" s="28"/>
    </row>
    <row r="374" spans="1:19" ht="24" x14ac:dyDescent="0.25">
      <c r="A374" s="8">
        <v>3</v>
      </c>
      <c r="B374" s="9" t="s">
        <v>481</v>
      </c>
      <c r="C374" s="10" t="s">
        <v>388</v>
      </c>
      <c r="D374" s="11">
        <v>12205676</v>
      </c>
      <c r="E374" s="29" t="s">
        <v>389</v>
      </c>
      <c r="F374" s="12" t="s">
        <v>22</v>
      </c>
      <c r="G374" s="39">
        <v>8508750</v>
      </c>
      <c r="H374" s="25">
        <f t="shared" si="55"/>
        <v>8508750</v>
      </c>
      <c r="I374" s="25"/>
      <c r="J374" s="25"/>
      <c r="K374" s="39">
        <v>8508750</v>
      </c>
      <c r="L374" s="26"/>
      <c r="M374" s="61">
        <v>45260</v>
      </c>
      <c r="N374" s="61">
        <v>45169</v>
      </c>
      <c r="O374" s="27"/>
      <c r="P374" s="27"/>
      <c r="Q374" s="27"/>
      <c r="R374" s="27"/>
      <c r="S374" s="28"/>
    </row>
    <row r="375" spans="1:19" ht="24" x14ac:dyDescent="0.25">
      <c r="A375" s="8">
        <v>4</v>
      </c>
      <c r="B375" s="9" t="s">
        <v>481</v>
      </c>
      <c r="C375" s="10" t="s">
        <v>228</v>
      </c>
      <c r="D375" s="11">
        <v>12277979</v>
      </c>
      <c r="E375" s="56" t="s">
        <v>229</v>
      </c>
      <c r="F375" s="12" t="s">
        <v>22</v>
      </c>
      <c r="G375" s="39">
        <v>1517223</v>
      </c>
      <c r="H375" s="25">
        <f t="shared" si="55"/>
        <v>1517223</v>
      </c>
      <c r="I375" s="25"/>
      <c r="J375" s="25"/>
      <c r="K375" s="39">
        <v>1517223</v>
      </c>
      <c r="L375" s="26"/>
      <c r="M375" s="61">
        <v>45260</v>
      </c>
      <c r="N375" s="61">
        <v>45169</v>
      </c>
      <c r="O375" s="27"/>
      <c r="P375" s="27"/>
      <c r="Q375" s="27"/>
      <c r="R375" s="27"/>
      <c r="S375" s="28"/>
    </row>
    <row r="376" spans="1:19" ht="24" x14ac:dyDescent="0.25">
      <c r="A376" s="8">
        <v>5</v>
      </c>
      <c r="B376" s="9" t="s">
        <v>481</v>
      </c>
      <c r="C376" s="10" t="s">
        <v>467</v>
      </c>
      <c r="D376" s="11">
        <v>14635390</v>
      </c>
      <c r="E376" s="20" t="s">
        <v>468</v>
      </c>
      <c r="F376" s="12" t="s">
        <v>22</v>
      </c>
      <c r="G376" s="39">
        <v>470273</v>
      </c>
      <c r="H376" s="25">
        <f t="shared" si="55"/>
        <v>470273</v>
      </c>
      <c r="I376" s="25"/>
      <c r="J376" s="25"/>
      <c r="K376" s="39">
        <v>470273</v>
      </c>
      <c r="L376" s="26"/>
      <c r="M376" s="61">
        <v>45046</v>
      </c>
      <c r="N376" s="15">
        <f t="shared" si="54"/>
        <v>45076</v>
      </c>
      <c r="O376" s="27"/>
      <c r="P376" s="27"/>
      <c r="Q376" s="27"/>
      <c r="R376" s="27"/>
      <c r="S376" s="28"/>
    </row>
    <row r="377" spans="1:19" ht="24" x14ac:dyDescent="0.25">
      <c r="A377" s="8">
        <v>6</v>
      </c>
      <c r="B377" s="9" t="s">
        <v>481</v>
      </c>
      <c r="C377" s="10" t="s">
        <v>60</v>
      </c>
      <c r="D377" s="11">
        <v>17063209</v>
      </c>
      <c r="E377" s="12" t="s">
        <v>479</v>
      </c>
      <c r="F377" s="12" t="s">
        <v>22</v>
      </c>
      <c r="G377" s="39">
        <v>22068890</v>
      </c>
      <c r="H377" s="25">
        <f t="shared" si="55"/>
        <v>22068890</v>
      </c>
      <c r="I377" s="25"/>
      <c r="J377" s="25"/>
      <c r="K377" s="39">
        <v>22068890</v>
      </c>
      <c r="L377" s="26"/>
      <c r="M377" s="61">
        <v>45260</v>
      </c>
      <c r="N377" s="61">
        <v>45169</v>
      </c>
      <c r="O377" s="27"/>
      <c r="P377" s="27"/>
      <c r="Q377" s="27"/>
      <c r="R377" s="27"/>
      <c r="S377" s="28"/>
    </row>
    <row r="378" spans="1:19" ht="24" x14ac:dyDescent="0.25">
      <c r="A378" s="8">
        <v>7</v>
      </c>
      <c r="B378" s="9" t="s">
        <v>481</v>
      </c>
      <c r="C378" s="10" t="s">
        <v>380</v>
      </c>
      <c r="D378" s="11">
        <v>23561072</v>
      </c>
      <c r="E378" s="20" t="s">
        <v>381</v>
      </c>
      <c r="F378" s="12" t="s">
        <v>22</v>
      </c>
      <c r="G378" s="39">
        <v>5385499</v>
      </c>
      <c r="H378" s="25">
        <f t="shared" si="55"/>
        <v>5385499</v>
      </c>
      <c r="I378" s="25"/>
      <c r="J378" s="25"/>
      <c r="K378" s="39">
        <v>5385499</v>
      </c>
      <c r="L378" s="26"/>
      <c r="M378" s="61">
        <v>45107</v>
      </c>
      <c r="N378" s="15">
        <f t="shared" si="54"/>
        <v>45137</v>
      </c>
      <c r="O378" s="27"/>
      <c r="P378" s="27"/>
      <c r="Q378" s="27"/>
      <c r="R378" s="27"/>
      <c r="S378" s="28"/>
    </row>
    <row r="379" spans="1:19" ht="24" x14ac:dyDescent="0.25">
      <c r="A379" s="8">
        <v>8</v>
      </c>
      <c r="B379" s="9" t="s">
        <v>481</v>
      </c>
      <c r="C379" s="10" t="s">
        <v>37</v>
      </c>
      <c r="D379" s="11">
        <v>31889148</v>
      </c>
      <c r="E379" s="12" t="s">
        <v>479</v>
      </c>
      <c r="F379" s="12" t="s">
        <v>22</v>
      </c>
      <c r="G379" s="39">
        <v>7846666</v>
      </c>
      <c r="H379" s="25">
        <f t="shared" si="55"/>
        <v>7846666</v>
      </c>
      <c r="I379" s="25"/>
      <c r="J379" s="25"/>
      <c r="K379" s="39">
        <v>7846666</v>
      </c>
      <c r="L379" s="26"/>
      <c r="M379" s="61">
        <v>45260</v>
      </c>
      <c r="N379" s="61">
        <v>45169</v>
      </c>
      <c r="O379" s="27"/>
      <c r="P379" s="27"/>
      <c r="Q379" s="27"/>
      <c r="R379" s="27"/>
      <c r="S379" s="28"/>
    </row>
    <row r="380" spans="1:19" ht="24" x14ac:dyDescent="0.25">
      <c r="A380" s="8">
        <v>9</v>
      </c>
      <c r="B380" s="9" t="s">
        <v>481</v>
      </c>
      <c r="C380" s="10" t="s">
        <v>469</v>
      </c>
      <c r="D380" s="11">
        <v>34321896</v>
      </c>
      <c r="E380" s="20" t="s">
        <v>470</v>
      </c>
      <c r="F380" s="12" t="s">
        <v>22</v>
      </c>
      <c r="G380" s="39">
        <v>2519733</v>
      </c>
      <c r="H380" s="25">
        <f t="shared" si="55"/>
        <v>2519733</v>
      </c>
      <c r="I380" s="25"/>
      <c r="J380" s="25"/>
      <c r="K380" s="39">
        <v>2519733</v>
      </c>
      <c r="L380" s="26"/>
      <c r="M380" s="61">
        <v>45046</v>
      </c>
      <c r="N380" s="15">
        <f t="shared" si="54"/>
        <v>45076</v>
      </c>
      <c r="O380" s="27"/>
      <c r="P380" s="27"/>
      <c r="Q380" s="27"/>
      <c r="R380" s="27"/>
      <c r="S380" s="28"/>
    </row>
    <row r="381" spans="1:19" ht="24" x14ac:dyDescent="0.25">
      <c r="A381" s="8">
        <v>10</v>
      </c>
      <c r="B381" s="9" t="s">
        <v>481</v>
      </c>
      <c r="C381" s="10" t="s">
        <v>447</v>
      </c>
      <c r="D381" s="11">
        <v>356007</v>
      </c>
      <c r="E381" s="29" t="s">
        <v>448</v>
      </c>
      <c r="F381" s="12" t="s">
        <v>22</v>
      </c>
      <c r="G381" s="39">
        <v>1081500</v>
      </c>
      <c r="H381" s="25">
        <f t="shared" si="55"/>
        <v>1081500</v>
      </c>
      <c r="I381" s="25"/>
      <c r="J381" s="25"/>
      <c r="K381" s="39">
        <v>1081500</v>
      </c>
      <c r="L381" s="26"/>
      <c r="M381" s="61">
        <v>45107</v>
      </c>
      <c r="N381" s="15">
        <f t="shared" si="54"/>
        <v>45137</v>
      </c>
      <c r="O381" s="27"/>
      <c r="P381" s="27"/>
      <c r="Q381" s="27"/>
      <c r="R381" s="27"/>
      <c r="S381" s="28"/>
    </row>
    <row r="382" spans="1:19" ht="24" x14ac:dyDescent="0.25">
      <c r="A382" s="8">
        <v>11</v>
      </c>
      <c r="B382" s="9" t="s">
        <v>481</v>
      </c>
      <c r="C382" s="10" t="s">
        <v>449</v>
      </c>
      <c r="D382" s="11">
        <v>39537878</v>
      </c>
      <c r="E382" s="20" t="s">
        <v>450</v>
      </c>
      <c r="F382" s="12" t="s">
        <v>22</v>
      </c>
      <c r="G382" s="39">
        <v>205578</v>
      </c>
      <c r="H382" s="25">
        <f t="shared" si="55"/>
        <v>205578</v>
      </c>
      <c r="I382" s="25"/>
      <c r="J382" s="25"/>
      <c r="K382" s="39">
        <v>205578</v>
      </c>
      <c r="L382" s="26"/>
      <c r="M382" s="61">
        <v>45046</v>
      </c>
      <c r="N382" s="15">
        <f t="shared" si="54"/>
        <v>45076</v>
      </c>
      <c r="O382" s="27"/>
      <c r="P382" s="27"/>
      <c r="Q382" s="27"/>
      <c r="R382" s="27"/>
      <c r="S382" s="28"/>
    </row>
    <row r="383" spans="1:19" ht="24" x14ac:dyDescent="0.25">
      <c r="A383" s="8">
        <v>12</v>
      </c>
      <c r="B383" s="9" t="s">
        <v>481</v>
      </c>
      <c r="C383" s="10" t="s">
        <v>382</v>
      </c>
      <c r="D383" s="11">
        <v>51820263</v>
      </c>
      <c r="E383" s="56" t="s">
        <v>383</v>
      </c>
      <c r="F383" s="12" t="s">
        <v>22</v>
      </c>
      <c r="G383" s="39">
        <v>394721</v>
      </c>
      <c r="H383" s="25">
        <f t="shared" si="55"/>
        <v>394721</v>
      </c>
      <c r="I383" s="25"/>
      <c r="J383" s="25"/>
      <c r="K383" s="39">
        <v>394721</v>
      </c>
      <c r="L383" s="26"/>
      <c r="M383" s="61">
        <v>45260</v>
      </c>
      <c r="N383" s="61">
        <v>45169</v>
      </c>
      <c r="O383" s="27"/>
      <c r="P383" s="27"/>
      <c r="Q383" s="27"/>
      <c r="R383" s="27"/>
      <c r="S383" s="28"/>
    </row>
    <row r="384" spans="1:19" ht="24" x14ac:dyDescent="0.25">
      <c r="A384" s="8">
        <v>13</v>
      </c>
      <c r="B384" s="9" t="s">
        <v>481</v>
      </c>
      <c r="C384" s="10" t="s">
        <v>237</v>
      </c>
      <c r="D384" s="11">
        <v>52622236</v>
      </c>
      <c r="E384" s="29" t="s">
        <v>238</v>
      </c>
      <c r="F384" s="12" t="s">
        <v>22</v>
      </c>
      <c r="G384" s="39">
        <v>1090000</v>
      </c>
      <c r="H384" s="25">
        <f t="shared" si="55"/>
        <v>1090000</v>
      </c>
      <c r="I384" s="25"/>
      <c r="J384" s="25"/>
      <c r="K384" s="39">
        <v>1090000</v>
      </c>
      <c r="L384" s="26"/>
      <c r="M384" s="61">
        <v>45138</v>
      </c>
      <c r="N384" s="15">
        <f t="shared" si="54"/>
        <v>45168</v>
      </c>
      <c r="O384" s="27"/>
      <c r="P384" s="27"/>
      <c r="Q384" s="27"/>
      <c r="R384" s="27"/>
      <c r="S384" s="28"/>
    </row>
    <row r="385" spans="1:19" ht="24" x14ac:dyDescent="0.25">
      <c r="A385" s="8">
        <v>14</v>
      </c>
      <c r="B385" s="9" t="s">
        <v>481</v>
      </c>
      <c r="C385" s="10" t="s">
        <v>471</v>
      </c>
      <c r="D385" s="11">
        <v>53103525</v>
      </c>
      <c r="E385" s="58" t="s">
        <v>472</v>
      </c>
      <c r="F385" s="12" t="s">
        <v>22</v>
      </c>
      <c r="G385" s="39">
        <v>2707915</v>
      </c>
      <c r="H385" s="25">
        <f t="shared" si="55"/>
        <v>2707915</v>
      </c>
      <c r="I385" s="25"/>
      <c r="J385" s="25"/>
      <c r="K385" s="39">
        <v>2707915</v>
      </c>
      <c r="L385" s="26"/>
      <c r="M385" s="61">
        <v>45077</v>
      </c>
      <c r="N385" s="15">
        <f t="shared" si="54"/>
        <v>45107</v>
      </c>
      <c r="O385" s="27"/>
      <c r="P385" s="27"/>
      <c r="Q385" s="27"/>
      <c r="R385" s="27"/>
      <c r="S385" s="28"/>
    </row>
    <row r="386" spans="1:19" ht="24" x14ac:dyDescent="0.25">
      <c r="A386" s="8">
        <v>15</v>
      </c>
      <c r="B386" s="9" t="s">
        <v>481</v>
      </c>
      <c r="C386" s="10" t="s">
        <v>446</v>
      </c>
      <c r="D386" s="11"/>
      <c r="E386" s="58"/>
      <c r="F386" s="12"/>
      <c r="G386" s="39">
        <v>933333</v>
      </c>
      <c r="H386" s="25">
        <f t="shared" si="55"/>
        <v>933333</v>
      </c>
      <c r="I386" s="25"/>
      <c r="J386" s="25"/>
      <c r="K386" s="39">
        <v>933333</v>
      </c>
      <c r="L386" s="26"/>
      <c r="M386" s="61"/>
      <c r="N386" s="15"/>
      <c r="O386" s="27"/>
      <c r="P386" s="27"/>
      <c r="Q386" s="27"/>
      <c r="R386" s="27"/>
      <c r="S386" s="28"/>
    </row>
    <row r="387" spans="1:19" ht="24" x14ac:dyDescent="0.25">
      <c r="A387" s="8">
        <v>16</v>
      </c>
      <c r="B387" s="9" t="s">
        <v>481</v>
      </c>
      <c r="C387" s="10" t="s">
        <v>451</v>
      </c>
      <c r="D387" s="11">
        <v>60392671</v>
      </c>
      <c r="E387" s="12" t="s">
        <v>452</v>
      </c>
      <c r="F387" s="12" t="s">
        <v>22</v>
      </c>
      <c r="G387" s="39">
        <v>1211666</v>
      </c>
      <c r="H387" s="25">
        <f t="shared" si="55"/>
        <v>1211666</v>
      </c>
      <c r="I387" s="25"/>
      <c r="J387" s="25"/>
      <c r="K387" s="39">
        <v>1211666</v>
      </c>
      <c r="L387" s="26"/>
      <c r="M387" s="61">
        <v>45260</v>
      </c>
      <c r="N387" s="15">
        <f t="shared" si="54"/>
        <v>45290</v>
      </c>
      <c r="O387" s="27"/>
      <c r="P387" s="27"/>
      <c r="Q387" s="27"/>
      <c r="R387" s="27"/>
      <c r="S387" s="28"/>
    </row>
    <row r="388" spans="1:19" ht="24" x14ac:dyDescent="0.25">
      <c r="A388" s="8">
        <v>17</v>
      </c>
      <c r="B388" s="9" t="s">
        <v>481</v>
      </c>
      <c r="C388" s="10" t="s">
        <v>473</v>
      </c>
      <c r="D388" s="11">
        <v>66847523</v>
      </c>
      <c r="E388" s="20" t="s">
        <v>474</v>
      </c>
      <c r="F388" s="12" t="s">
        <v>22</v>
      </c>
      <c r="G388" s="39">
        <v>532415</v>
      </c>
      <c r="H388" s="25">
        <f t="shared" si="55"/>
        <v>532415</v>
      </c>
      <c r="I388" s="25"/>
      <c r="J388" s="25"/>
      <c r="K388" s="39">
        <v>532415</v>
      </c>
      <c r="L388" s="26"/>
      <c r="M388" s="61">
        <v>45260</v>
      </c>
      <c r="N388" s="15">
        <f t="shared" si="54"/>
        <v>45290</v>
      </c>
      <c r="O388" s="27"/>
      <c r="P388" s="27"/>
      <c r="Q388" s="27"/>
      <c r="R388" s="27"/>
      <c r="S388" s="28"/>
    </row>
    <row r="389" spans="1:19" ht="24" x14ac:dyDescent="0.25">
      <c r="A389" s="8">
        <v>18</v>
      </c>
      <c r="B389" s="9" t="s">
        <v>481</v>
      </c>
      <c r="C389" s="10" t="s">
        <v>453</v>
      </c>
      <c r="D389" s="11">
        <v>79505782</v>
      </c>
      <c r="E389" s="29" t="s">
        <v>454</v>
      </c>
      <c r="F389" s="12" t="s">
        <v>22</v>
      </c>
      <c r="G389" s="39">
        <v>1267001</v>
      </c>
      <c r="H389" s="25">
        <f t="shared" si="55"/>
        <v>1267001</v>
      </c>
      <c r="I389" s="25"/>
      <c r="J389" s="25"/>
      <c r="K389" s="39">
        <v>1267001</v>
      </c>
      <c r="L389" s="26"/>
      <c r="M389" s="61">
        <v>45260</v>
      </c>
      <c r="N389" s="15">
        <f t="shared" si="54"/>
        <v>45290</v>
      </c>
      <c r="O389" s="27"/>
      <c r="P389" s="27"/>
      <c r="Q389" s="27"/>
      <c r="R389" s="27"/>
      <c r="S389" s="28"/>
    </row>
    <row r="390" spans="1:19" ht="24" x14ac:dyDescent="0.25">
      <c r="A390" s="8">
        <v>19</v>
      </c>
      <c r="B390" s="9" t="s">
        <v>481</v>
      </c>
      <c r="C390" s="10" t="s">
        <v>41</v>
      </c>
      <c r="D390" s="11">
        <v>79625800</v>
      </c>
      <c r="E390" s="29" t="s">
        <v>42</v>
      </c>
      <c r="F390" s="12" t="s">
        <v>22</v>
      </c>
      <c r="G390" s="39">
        <v>23930001</v>
      </c>
      <c r="H390" s="25">
        <f t="shared" si="55"/>
        <v>23930001</v>
      </c>
      <c r="I390" s="25"/>
      <c r="J390" s="25"/>
      <c r="K390" s="39">
        <v>23930001</v>
      </c>
      <c r="L390" s="26"/>
      <c r="M390" s="61">
        <v>45260</v>
      </c>
      <c r="N390" s="61">
        <v>45169</v>
      </c>
      <c r="O390" s="27"/>
      <c r="P390" s="27"/>
      <c r="Q390" s="27"/>
      <c r="R390" s="27"/>
      <c r="S390" s="28"/>
    </row>
    <row r="391" spans="1:19" ht="24" x14ac:dyDescent="0.25">
      <c r="A391" s="8">
        <v>20</v>
      </c>
      <c r="B391" s="9" t="s">
        <v>481</v>
      </c>
      <c r="C391" s="10" t="s">
        <v>455</v>
      </c>
      <c r="D391" s="11">
        <v>79878582</v>
      </c>
      <c r="E391" s="29" t="s">
        <v>456</v>
      </c>
      <c r="F391" s="12" t="s">
        <v>22</v>
      </c>
      <c r="G391" s="39">
        <v>2823999</v>
      </c>
      <c r="H391" s="25">
        <f t="shared" si="55"/>
        <v>2823999</v>
      </c>
      <c r="I391" s="25"/>
      <c r="J391" s="25"/>
      <c r="K391" s="39">
        <v>2823999</v>
      </c>
      <c r="L391" s="26"/>
      <c r="M391" s="61">
        <v>45046</v>
      </c>
      <c r="N391" s="15">
        <f t="shared" si="54"/>
        <v>45076</v>
      </c>
      <c r="O391" s="27"/>
      <c r="P391" s="27"/>
      <c r="Q391" s="27"/>
      <c r="R391" s="27"/>
      <c r="S391" s="28"/>
    </row>
    <row r="392" spans="1:19" ht="24" x14ac:dyDescent="0.25">
      <c r="A392" s="8">
        <v>21</v>
      </c>
      <c r="B392" s="9" t="s">
        <v>481</v>
      </c>
      <c r="C392" s="10" t="s">
        <v>457</v>
      </c>
      <c r="D392" s="11">
        <v>80411012</v>
      </c>
      <c r="E392" s="20" t="s">
        <v>458</v>
      </c>
      <c r="F392" s="12" t="s">
        <v>22</v>
      </c>
      <c r="G392" s="39">
        <v>623200</v>
      </c>
      <c r="H392" s="25">
        <f t="shared" si="55"/>
        <v>623200</v>
      </c>
      <c r="I392" s="25"/>
      <c r="J392" s="25"/>
      <c r="K392" s="39">
        <v>623200</v>
      </c>
      <c r="L392" s="26"/>
      <c r="M392" s="61">
        <v>45260</v>
      </c>
      <c r="N392" s="61">
        <v>45169</v>
      </c>
      <c r="O392" s="27"/>
      <c r="P392" s="27"/>
      <c r="Q392" s="27"/>
      <c r="R392" s="27"/>
      <c r="S392" s="28"/>
    </row>
    <row r="393" spans="1:19" ht="24" x14ac:dyDescent="0.25">
      <c r="A393" s="8">
        <v>22</v>
      </c>
      <c r="B393" s="9" t="s">
        <v>481</v>
      </c>
      <c r="C393" s="10" t="s">
        <v>459</v>
      </c>
      <c r="D393" s="11">
        <v>80419770</v>
      </c>
      <c r="E393" s="56" t="s">
        <v>460</v>
      </c>
      <c r="F393" s="12" t="s">
        <v>22</v>
      </c>
      <c r="G393" s="39">
        <v>10726666</v>
      </c>
      <c r="H393" s="25">
        <f t="shared" si="55"/>
        <v>10726666</v>
      </c>
      <c r="I393" s="25"/>
      <c r="J393" s="25"/>
      <c r="K393" s="39">
        <v>10726666</v>
      </c>
      <c r="L393" s="26"/>
      <c r="M393" s="61">
        <v>45046</v>
      </c>
      <c r="N393" s="15">
        <f t="shared" si="54"/>
        <v>45076</v>
      </c>
      <c r="O393" s="27"/>
      <c r="P393" s="27"/>
      <c r="Q393" s="27"/>
      <c r="R393" s="27"/>
      <c r="S393" s="28"/>
    </row>
    <row r="394" spans="1:19" ht="24" x14ac:dyDescent="0.25">
      <c r="A394" s="8">
        <v>23</v>
      </c>
      <c r="B394" s="9" t="s">
        <v>481</v>
      </c>
      <c r="C394" s="10" t="s">
        <v>461</v>
      </c>
      <c r="D394" s="11">
        <v>83088036</v>
      </c>
      <c r="E394" s="29" t="s">
        <v>462</v>
      </c>
      <c r="F394" s="12" t="s">
        <v>22</v>
      </c>
      <c r="G394" s="39">
        <v>3501422</v>
      </c>
      <c r="H394" s="25">
        <f t="shared" si="55"/>
        <v>3501422</v>
      </c>
      <c r="I394" s="25"/>
      <c r="J394" s="25"/>
      <c r="K394" s="39">
        <v>3501422</v>
      </c>
      <c r="L394" s="26"/>
      <c r="M394" s="61">
        <v>45260</v>
      </c>
      <c r="N394" s="61">
        <v>45169</v>
      </c>
      <c r="O394" s="27"/>
      <c r="P394" s="27"/>
      <c r="Q394" s="27"/>
      <c r="R394" s="27"/>
      <c r="S394" s="28"/>
    </row>
    <row r="395" spans="1:19" ht="24" x14ac:dyDescent="0.25">
      <c r="A395" s="8">
        <v>24</v>
      </c>
      <c r="B395" s="9" t="s">
        <v>481</v>
      </c>
      <c r="C395" s="10" t="s">
        <v>463</v>
      </c>
      <c r="D395" s="11">
        <v>87102107</v>
      </c>
      <c r="E395" s="12" t="s">
        <v>464</v>
      </c>
      <c r="F395" s="12" t="s">
        <v>22</v>
      </c>
      <c r="G395" s="39">
        <v>454507</v>
      </c>
      <c r="H395" s="25">
        <f t="shared" si="55"/>
        <v>454507</v>
      </c>
      <c r="I395" s="25"/>
      <c r="J395" s="25"/>
      <c r="K395" s="39">
        <v>454507</v>
      </c>
      <c r="L395" s="26"/>
      <c r="M395" s="61">
        <v>45016</v>
      </c>
      <c r="N395" s="15">
        <f t="shared" si="54"/>
        <v>45046</v>
      </c>
      <c r="O395" s="27"/>
      <c r="P395" s="27"/>
      <c r="Q395" s="27"/>
      <c r="R395" s="27"/>
      <c r="S395" s="28"/>
    </row>
    <row r="396" spans="1:19" ht="30" x14ac:dyDescent="0.25">
      <c r="A396" s="30">
        <v>999999</v>
      </c>
      <c r="B396" s="31" t="s">
        <v>482</v>
      </c>
      <c r="C396" s="32"/>
      <c r="D396" s="32"/>
      <c r="E396" s="32"/>
      <c r="F396" s="32"/>
      <c r="G396" s="33">
        <f>SUM(G371:G395)</f>
        <v>149142820</v>
      </c>
      <c r="H396" s="33">
        <f t="shared" ref="H396:K396" si="56">SUM(H371:H395)</f>
        <v>149142820</v>
      </c>
      <c r="I396" s="33">
        <f t="shared" si="56"/>
        <v>0</v>
      </c>
      <c r="J396" s="33">
        <f t="shared" si="56"/>
        <v>0</v>
      </c>
      <c r="K396" s="33">
        <f t="shared" si="56"/>
        <v>149142820</v>
      </c>
      <c r="L396" s="36">
        <f>SUM(L302:L394)</f>
        <v>0</v>
      </c>
      <c r="M396" s="36"/>
      <c r="N396" s="36"/>
      <c r="O396" s="36"/>
      <c r="P396" s="36"/>
      <c r="Q396" s="36"/>
      <c r="R396" s="36"/>
      <c r="S396" s="37"/>
    </row>
    <row r="397" spans="1:19" ht="24" x14ac:dyDescent="0.25">
      <c r="A397" s="8">
        <v>0</v>
      </c>
      <c r="B397" s="9" t="s">
        <v>483</v>
      </c>
      <c r="C397" s="10" t="s">
        <v>39</v>
      </c>
      <c r="D397" s="11">
        <v>12131578</v>
      </c>
      <c r="E397" s="12" t="s">
        <v>484</v>
      </c>
      <c r="F397" s="12" t="s">
        <v>22</v>
      </c>
      <c r="G397" s="39">
        <v>22394444</v>
      </c>
      <c r="H397" s="25">
        <f t="shared" ref="H397" si="57">+G397</f>
        <v>22394444</v>
      </c>
      <c r="I397" s="25"/>
      <c r="J397" s="25"/>
      <c r="K397" s="39">
        <f t="shared" ref="K397" si="58">SUM(H397:J397)</f>
        <v>22394444</v>
      </c>
      <c r="L397" s="26"/>
      <c r="M397" s="61">
        <v>45016</v>
      </c>
      <c r="N397" s="15">
        <f t="shared" ref="N397" si="59">+M397+30</f>
        <v>45046</v>
      </c>
      <c r="O397" s="27"/>
      <c r="P397" s="27"/>
      <c r="Q397" s="27"/>
      <c r="R397" s="27"/>
      <c r="S397" s="28"/>
    </row>
    <row r="398" spans="1:19" ht="30" x14ac:dyDescent="0.25">
      <c r="A398" s="30">
        <v>999999</v>
      </c>
      <c r="B398" s="31" t="s">
        <v>483</v>
      </c>
      <c r="C398" s="32"/>
      <c r="D398" s="32"/>
      <c r="E398" s="32"/>
      <c r="F398" s="32"/>
      <c r="G398" s="33">
        <f>SUM(G397:G397)</f>
        <v>22394444</v>
      </c>
      <c r="H398" s="33">
        <f>SUM(H397:H397)</f>
        <v>22394444</v>
      </c>
      <c r="I398" s="33">
        <f>SUM(I397:I397)</f>
        <v>0</v>
      </c>
      <c r="J398" s="33">
        <f>SUM(J397:J397)</f>
        <v>0</v>
      </c>
      <c r="K398" s="33">
        <f>SUM(K397:K397)</f>
        <v>22394444</v>
      </c>
      <c r="L398" s="36">
        <f>SUM(L304:L396)</f>
        <v>0</v>
      </c>
      <c r="M398" s="36"/>
      <c r="N398" s="36"/>
      <c r="O398" s="36"/>
      <c r="P398" s="36"/>
      <c r="Q398" s="36"/>
      <c r="R398" s="36"/>
      <c r="S398" s="37"/>
    </row>
    <row r="399" spans="1:19" ht="30" x14ac:dyDescent="0.25">
      <c r="A399" s="30">
        <v>999999</v>
      </c>
      <c r="B399" s="31" t="s">
        <v>485</v>
      </c>
      <c r="C399" s="32"/>
      <c r="D399" s="32"/>
      <c r="E399" s="32"/>
      <c r="F399" s="32"/>
      <c r="G399" s="33">
        <f>+G398+G396+G370+G348+G325+G302</f>
        <v>2049581140</v>
      </c>
      <c r="H399" s="33">
        <f>+H398+H396+H370+H348+H325+H302</f>
        <v>2049581140</v>
      </c>
      <c r="I399" s="33">
        <f>+I398+I396+I370+I348+I325+I302</f>
        <v>0</v>
      </c>
      <c r="J399" s="33">
        <f>+J398+J396+J370+J348+J325+J302</f>
        <v>0</v>
      </c>
      <c r="K399" s="33">
        <f>+K398+K396+K370+K348+K325+K302</f>
        <v>2049581140</v>
      </c>
      <c r="L399" s="36">
        <f>SUM(L303:L395)</f>
        <v>0</v>
      </c>
      <c r="M399" s="35"/>
      <c r="N399" s="35"/>
      <c r="O399" s="36"/>
      <c r="P399" s="36"/>
      <c r="Q399" s="36"/>
      <c r="R399" s="36"/>
      <c r="S399" s="37"/>
    </row>
    <row r="400" spans="1:19" x14ac:dyDescent="0.25">
      <c r="A400" s="8">
        <v>0</v>
      </c>
      <c r="B400" s="9" t="s">
        <v>486</v>
      </c>
      <c r="C400" s="10" t="s">
        <v>487</v>
      </c>
      <c r="D400" s="46">
        <v>900275794</v>
      </c>
      <c r="E400" s="12" t="s">
        <v>464</v>
      </c>
      <c r="F400" s="12"/>
      <c r="G400" s="13">
        <v>7846758</v>
      </c>
      <c r="H400" s="13">
        <f>+G400</f>
        <v>7846758</v>
      </c>
      <c r="I400" s="13"/>
      <c r="J400" s="13"/>
      <c r="K400" s="13">
        <f>+G400+I400+J400</f>
        <v>7846758</v>
      </c>
      <c r="L400" s="14"/>
      <c r="M400" s="15">
        <v>45168</v>
      </c>
      <c r="N400" s="15">
        <v>45168</v>
      </c>
      <c r="O400" s="16"/>
      <c r="P400" s="16"/>
      <c r="Q400" s="16"/>
      <c r="R400" s="16"/>
      <c r="S400" s="17"/>
    </row>
    <row r="401" spans="1:19" ht="15" x14ac:dyDescent="0.25">
      <c r="A401" s="8">
        <v>1</v>
      </c>
      <c r="B401" s="9" t="s">
        <v>488</v>
      </c>
      <c r="C401" s="10" t="s">
        <v>49</v>
      </c>
      <c r="D401" s="46">
        <v>12137629</v>
      </c>
      <c r="E401" s="29" t="s">
        <v>50</v>
      </c>
      <c r="F401" s="12"/>
      <c r="G401" s="13">
        <v>10579201</v>
      </c>
      <c r="H401" s="13">
        <f t="shared" ref="H401:H444" si="60">+G401</f>
        <v>10579201</v>
      </c>
      <c r="I401" s="13"/>
      <c r="J401" s="13"/>
      <c r="K401" s="13">
        <f t="shared" ref="K401:K444" si="61">+G401+I401+J401</f>
        <v>10579201</v>
      </c>
      <c r="L401" s="14"/>
      <c r="M401" s="15">
        <v>43889</v>
      </c>
      <c r="N401" s="15">
        <f t="shared" ref="N401:N444" si="62">+M401+30</f>
        <v>43919</v>
      </c>
      <c r="O401" s="16"/>
      <c r="P401" s="16"/>
      <c r="Q401" s="16"/>
      <c r="R401" s="16"/>
      <c r="S401" s="17"/>
    </row>
    <row r="402" spans="1:19" ht="24" x14ac:dyDescent="0.25">
      <c r="A402" s="8">
        <v>2</v>
      </c>
      <c r="B402" s="9" t="s">
        <v>489</v>
      </c>
      <c r="C402" s="10" t="s">
        <v>490</v>
      </c>
      <c r="D402" s="46">
        <v>13615172</v>
      </c>
      <c r="E402" s="29" t="s">
        <v>491</v>
      </c>
      <c r="F402" s="12"/>
      <c r="G402" s="13">
        <v>23415919</v>
      </c>
      <c r="H402" s="13">
        <f t="shared" si="60"/>
        <v>23415919</v>
      </c>
      <c r="I402" s="13"/>
      <c r="J402" s="13"/>
      <c r="K402" s="13">
        <f t="shared" si="61"/>
        <v>23415919</v>
      </c>
      <c r="L402" s="14"/>
      <c r="M402" s="15">
        <v>44162</v>
      </c>
      <c r="N402" s="15">
        <f t="shared" si="62"/>
        <v>44192</v>
      </c>
      <c r="O402" s="16"/>
      <c r="P402" s="16"/>
      <c r="Q402" s="16"/>
      <c r="R402" s="16"/>
      <c r="S402" s="17"/>
    </row>
    <row r="403" spans="1:19" ht="15" x14ac:dyDescent="0.25">
      <c r="A403" s="8">
        <v>3</v>
      </c>
      <c r="B403" s="9" t="s">
        <v>486</v>
      </c>
      <c r="C403" s="10" t="s">
        <v>492</v>
      </c>
      <c r="D403" s="46">
        <v>31282486</v>
      </c>
      <c r="E403" s="44" t="s">
        <v>493</v>
      </c>
      <c r="F403" s="12"/>
      <c r="G403" s="13">
        <v>15859899</v>
      </c>
      <c r="H403" s="13">
        <f t="shared" si="60"/>
        <v>15859899</v>
      </c>
      <c r="I403" s="13"/>
      <c r="J403" s="13"/>
      <c r="K403" s="13">
        <f t="shared" si="61"/>
        <v>15859899</v>
      </c>
      <c r="L403" s="14"/>
      <c r="M403" s="15">
        <v>45100</v>
      </c>
      <c r="N403" s="15">
        <f t="shared" si="62"/>
        <v>45130</v>
      </c>
      <c r="O403" s="16"/>
      <c r="P403" s="16"/>
      <c r="Q403" s="16"/>
      <c r="R403" s="16"/>
      <c r="S403" s="17"/>
    </row>
    <row r="404" spans="1:19" ht="15" x14ac:dyDescent="0.25">
      <c r="A404" s="8">
        <v>4</v>
      </c>
      <c r="B404" s="9" t="s">
        <v>488</v>
      </c>
      <c r="C404" s="10" t="s">
        <v>494</v>
      </c>
      <c r="D404" s="46">
        <v>79391640</v>
      </c>
      <c r="E404" s="29" t="s">
        <v>495</v>
      </c>
      <c r="F404" s="12"/>
      <c r="G404" s="13">
        <v>1510000</v>
      </c>
      <c r="H404" s="13">
        <f t="shared" si="60"/>
        <v>1510000</v>
      </c>
      <c r="I404" s="13"/>
      <c r="J404" s="13"/>
      <c r="K404" s="13">
        <f t="shared" si="61"/>
        <v>1510000</v>
      </c>
      <c r="L404" s="14"/>
      <c r="M404" s="15">
        <v>44167</v>
      </c>
      <c r="N404" s="15">
        <f t="shared" si="62"/>
        <v>44197</v>
      </c>
      <c r="O404" s="16"/>
      <c r="P404" s="16"/>
      <c r="Q404" s="16"/>
      <c r="R404" s="16"/>
      <c r="S404" s="17"/>
    </row>
    <row r="405" spans="1:19" ht="15" x14ac:dyDescent="0.25">
      <c r="A405" s="8">
        <v>5</v>
      </c>
      <c r="B405" s="9" t="s">
        <v>486</v>
      </c>
      <c r="C405" s="10" t="s">
        <v>496</v>
      </c>
      <c r="D405" s="46">
        <v>800222190</v>
      </c>
      <c r="E405" s="29" t="s">
        <v>497</v>
      </c>
      <c r="F405" s="12"/>
      <c r="G405" s="25">
        <v>47537213</v>
      </c>
      <c r="H405" s="13">
        <f t="shared" si="60"/>
        <v>47537213</v>
      </c>
      <c r="I405" s="13"/>
      <c r="J405" s="13"/>
      <c r="K405" s="13">
        <f t="shared" si="61"/>
        <v>47537213</v>
      </c>
      <c r="L405" s="14"/>
      <c r="M405" s="15">
        <v>44741</v>
      </c>
      <c r="N405" s="15">
        <f t="shared" si="62"/>
        <v>44771</v>
      </c>
      <c r="O405" s="16"/>
      <c r="P405" s="16"/>
      <c r="Q405" s="16"/>
      <c r="R405" s="16"/>
      <c r="S405" s="17"/>
    </row>
    <row r="406" spans="1:19" ht="15" x14ac:dyDescent="0.25">
      <c r="A406" s="8">
        <v>6</v>
      </c>
      <c r="B406" s="9" t="s">
        <v>486</v>
      </c>
      <c r="C406" s="10" t="s">
        <v>498</v>
      </c>
      <c r="D406" s="46">
        <v>805016278</v>
      </c>
      <c r="E406" s="29" t="s">
        <v>499</v>
      </c>
      <c r="F406" s="12"/>
      <c r="G406" s="13">
        <v>181288186</v>
      </c>
      <c r="H406" s="13">
        <f t="shared" si="60"/>
        <v>181288186</v>
      </c>
      <c r="I406" s="13"/>
      <c r="J406" s="13"/>
      <c r="K406" s="13">
        <f t="shared" si="61"/>
        <v>181288186</v>
      </c>
      <c r="L406" s="14"/>
      <c r="M406" s="15">
        <v>44973</v>
      </c>
      <c r="N406" s="15">
        <f t="shared" si="62"/>
        <v>45003</v>
      </c>
      <c r="O406" s="16"/>
      <c r="P406" s="16"/>
      <c r="Q406" s="16"/>
      <c r="R406" s="16"/>
      <c r="S406" s="17"/>
    </row>
    <row r="407" spans="1:19" ht="15" x14ac:dyDescent="0.25">
      <c r="A407" s="8">
        <v>7</v>
      </c>
      <c r="B407" s="9" t="s">
        <v>488</v>
      </c>
      <c r="C407" s="10" t="s">
        <v>500</v>
      </c>
      <c r="D407" s="46">
        <v>811034480</v>
      </c>
      <c r="E407" s="40" t="s">
        <v>501</v>
      </c>
      <c r="F407" s="12"/>
      <c r="G407" s="13">
        <v>4733146</v>
      </c>
      <c r="H407" s="13">
        <f t="shared" si="60"/>
        <v>4733146</v>
      </c>
      <c r="I407" s="13"/>
      <c r="J407" s="13"/>
      <c r="K407" s="13">
        <f t="shared" si="61"/>
        <v>4733146</v>
      </c>
      <c r="L407" s="14"/>
      <c r="M407" s="15">
        <v>44425</v>
      </c>
      <c r="N407" s="15">
        <f t="shared" si="62"/>
        <v>44455</v>
      </c>
      <c r="O407" s="16"/>
      <c r="P407" s="16"/>
      <c r="Q407" s="16"/>
      <c r="R407" s="16"/>
      <c r="S407" s="17"/>
    </row>
    <row r="408" spans="1:19" x14ac:dyDescent="0.25">
      <c r="A408" s="8">
        <v>8</v>
      </c>
      <c r="B408" s="9" t="s">
        <v>488</v>
      </c>
      <c r="C408" s="10" t="s">
        <v>502</v>
      </c>
      <c r="D408" s="46">
        <v>830015768</v>
      </c>
      <c r="E408" s="12" t="s">
        <v>503</v>
      </c>
      <c r="F408" s="12"/>
      <c r="G408" s="13">
        <v>241832</v>
      </c>
      <c r="H408" s="13">
        <f t="shared" si="60"/>
        <v>241832</v>
      </c>
      <c r="I408" s="13"/>
      <c r="J408" s="13"/>
      <c r="K408" s="13">
        <f t="shared" si="61"/>
        <v>241832</v>
      </c>
      <c r="L408" s="14"/>
      <c r="M408" s="15">
        <v>43740</v>
      </c>
      <c r="N408" s="15">
        <f t="shared" si="62"/>
        <v>43770</v>
      </c>
      <c r="O408" s="16"/>
      <c r="P408" s="16"/>
      <c r="Q408" s="16"/>
      <c r="R408" s="16"/>
      <c r="S408" s="17"/>
    </row>
    <row r="409" spans="1:19" ht="15" x14ac:dyDescent="0.25">
      <c r="A409" s="8">
        <v>9</v>
      </c>
      <c r="B409" s="9" t="s">
        <v>488</v>
      </c>
      <c r="C409" s="10" t="s">
        <v>79</v>
      </c>
      <c r="D409" s="46">
        <v>830511599</v>
      </c>
      <c r="E409" s="29" t="s">
        <v>80</v>
      </c>
      <c r="F409" s="12"/>
      <c r="G409" s="13">
        <v>116846306</v>
      </c>
      <c r="H409" s="13">
        <f t="shared" si="60"/>
        <v>116846306</v>
      </c>
      <c r="I409" s="13"/>
      <c r="J409" s="13"/>
      <c r="K409" s="13">
        <f t="shared" si="61"/>
        <v>116846306</v>
      </c>
      <c r="L409" s="14"/>
      <c r="M409" s="15">
        <v>43906</v>
      </c>
      <c r="N409" s="15">
        <f t="shared" si="62"/>
        <v>43936</v>
      </c>
      <c r="O409" s="16"/>
      <c r="P409" s="16"/>
      <c r="Q409" s="16"/>
      <c r="R409" s="16"/>
      <c r="S409" s="17"/>
    </row>
    <row r="410" spans="1:19" ht="24" x14ac:dyDescent="0.25">
      <c r="A410" s="8">
        <v>10</v>
      </c>
      <c r="B410" s="9" t="s">
        <v>489</v>
      </c>
      <c r="C410" s="10" t="s">
        <v>192</v>
      </c>
      <c r="D410" s="46">
        <v>860023001</v>
      </c>
      <c r="E410" s="29" t="s">
        <v>504</v>
      </c>
      <c r="F410" s="12"/>
      <c r="G410" s="13">
        <v>5702316</v>
      </c>
      <c r="H410" s="13">
        <f t="shared" si="60"/>
        <v>5702316</v>
      </c>
      <c r="I410" s="13"/>
      <c r="J410" s="13"/>
      <c r="K410" s="13">
        <f t="shared" si="61"/>
        <v>5702316</v>
      </c>
      <c r="L410" s="14"/>
      <c r="M410" s="15">
        <v>44012</v>
      </c>
      <c r="N410" s="15">
        <f t="shared" si="62"/>
        <v>44042</v>
      </c>
      <c r="O410" s="16"/>
      <c r="P410" s="16"/>
      <c r="Q410" s="16"/>
      <c r="R410" s="16"/>
      <c r="S410" s="17"/>
    </row>
    <row r="411" spans="1:19" ht="16.5" x14ac:dyDescent="0.3">
      <c r="A411" s="8">
        <v>11</v>
      </c>
      <c r="B411" s="9" t="s">
        <v>488</v>
      </c>
      <c r="C411" s="10" t="s">
        <v>86</v>
      </c>
      <c r="D411" s="46">
        <v>860050956</v>
      </c>
      <c r="E411" s="38" t="s">
        <v>87</v>
      </c>
      <c r="F411" s="12"/>
      <c r="G411" s="13">
        <v>9281239</v>
      </c>
      <c r="H411" s="13">
        <f t="shared" si="60"/>
        <v>9281239</v>
      </c>
      <c r="I411" s="13"/>
      <c r="J411" s="13"/>
      <c r="K411" s="13">
        <f t="shared" si="61"/>
        <v>9281239</v>
      </c>
      <c r="L411" s="14"/>
      <c r="M411" s="15">
        <v>44915</v>
      </c>
      <c r="N411" s="15">
        <f t="shared" si="62"/>
        <v>44945</v>
      </c>
      <c r="O411" s="16"/>
      <c r="P411" s="16"/>
      <c r="Q411" s="16"/>
      <c r="R411" s="16"/>
      <c r="S411" s="17"/>
    </row>
    <row r="412" spans="1:19" x14ac:dyDescent="0.25">
      <c r="A412" s="8">
        <v>12</v>
      </c>
      <c r="B412" s="9" t="s">
        <v>488</v>
      </c>
      <c r="C412" s="10" t="s">
        <v>505</v>
      </c>
      <c r="D412" s="46">
        <v>890112475</v>
      </c>
      <c r="E412" s="12" t="s">
        <v>506</v>
      </c>
      <c r="F412" s="12"/>
      <c r="G412" s="13">
        <v>248327078</v>
      </c>
      <c r="H412" s="13">
        <f t="shared" si="60"/>
        <v>248327078</v>
      </c>
      <c r="I412" s="13"/>
      <c r="J412" s="13"/>
      <c r="K412" s="13">
        <f t="shared" si="61"/>
        <v>248327078</v>
      </c>
      <c r="L412" s="14"/>
      <c r="M412" s="15">
        <v>44023</v>
      </c>
      <c r="N412" s="15">
        <f t="shared" si="62"/>
        <v>44053</v>
      </c>
      <c r="O412" s="16"/>
      <c r="P412" s="16"/>
      <c r="Q412" s="16"/>
      <c r="R412" s="16"/>
      <c r="S412" s="17"/>
    </row>
    <row r="413" spans="1:19" x14ac:dyDescent="0.25">
      <c r="A413" s="8">
        <v>13</v>
      </c>
      <c r="B413" s="9" t="s">
        <v>486</v>
      </c>
      <c r="C413" s="10" t="s">
        <v>507</v>
      </c>
      <c r="D413" s="46">
        <v>890800450</v>
      </c>
      <c r="E413" s="12" t="s">
        <v>508</v>
      </c>
      <c r="F413" s="12"/>
      <c r="G413" s="13">
        <v>825532</v>
      </c>
      <c r="H413" s="13">
        <f t="shared" si="60"/>
        <v>825532</v>
      </c>
      <c r="I413" s="13"/>
      <c r="J413" s="13"/>
      <c r="K413" s="13">
        <f t="shared" si="61"/>
        <v>825532</v>
      </c>
      <c r="L413" s="14"/>
      <c r="M413" s="15">
        <v>44740</v>
      </c>
      <c r="N413" s="15">
        <f t="shared" si="62"/>
        <v>44770</v>
      </c>
      <c r="O413" s="16"/>
      <c r="P413" s="16"/>
      <c r="Q413" s="16"/>
      <c r="R413" s="16"/>
      <c r="S413" s="17"/>
    </row>
    <row r="414" spans="1:19" ht="15" x14ac:dyDescent="0.25">
      <c r="A414" s="8">
        <v>14</v>
      </c>
      <c r="B414" s="9" t="s">
        <v>486</v>
      </c>
      <c r="C414" s="10" t="s">
        <v>509</v>
      </c>
      <c r="D414" s="46">
        <v>900275794</v>
      </c>
      <c r="E414" s="29" t="s">
        <v>510</v>
      </c>
      <c r="F414" s="12"/>
      <c r="G414" s="13">
        <v>1909331</v>
      </c>
      <c r="H414" s="13">
        <f t="shared" si="60"/>
        <v>1909331</v>
      </c>
      <c r="I414" s="13"/>
      <c r="J414" s="13"/>
      <c r="K414" s="13">
        <f t="shared" si="61"/>
        <v>1909331</v>
      </c>
      <c r="L414" s="14"/>
      <c r="M414" s="15">
        <v>44963</v>
      </c>
      <c r="N414" s="15">
        <f t="shared" si="62"/>
        <v>44993</v>
      </c>
      <c r="O414" s="16"/>
      <c r="P414" s="16"/>
      <c r="Q414" s="16"/>
      <c r="R414" s="16"/>
      <c r="S414" s="17"/>
    </row>
    <row r="415" spans="1:19" ht="15" x14ac:dyDescent="0.25">
      <c r="A415" s="8">
        <v>15</v>
      </c>
      <c r="B415" s="9" t="s">
        <v>486</v>
      </c>
      <c r="C415" s="10" t="s">
        <v>511</v>
      </c>
      <c r="D415" s="46">
        <v>900338832</v>
      </c>
      <c r="E415" s="29" t="s">
        <v>512</v>
      </c>
      <c r="F415" s="12"/>
      <c r="G415" s="13">
        <v>7647395</v>
      </c>
      <c r="H415" s="13">
        <f t="shared" si="60"/>
        <v>7647395</v>
      </c>
      <c r="I415" s="13"/>
      <c r="J415" s="13"/>
      <c r="K415" s="13">
        <f t="shared" si="61"/>
        <v>7647395</v>
      </c>
      <c r="L415" s="14"/>
      <c r="M415" s="15">
        <v>45103</v>
      </c>
      <c r="N415" s="15">
        <f t="shared" si="62"/>
        <v>45133</v>
      </c>
      <c r="O415" s="16"/>
      <c r="P415" s="16"/>
      <c r="Q415" s="16"/>
      <c r="R415" s="16"/>
      <c r="S415" s="17"/>
    </row>
    <row r="416" spans="1:19" ht="15" x14ac:dyDescent="0.25">
      <c r="A416" s="8">
        <v>16</v>
      </c>
      <c r="B416" s="9" t="s">
        <v>488</v>
      </c>
      <c r="C416" s="10" t="s">
        <v>513</v>
      </c>
      <c r="D416" s="46">
        <v>900377789</v>
      </c>
      <c r="E416" s="44" t="s">
        <v>514</v>
      </c>
      <c r="F416" s="12"/>
      <c r="G416" s="13">
        <v>46001413</v>
      </c>
      <c r="H416" s="13">
        <f t="shared" si="60"/>
        <v>46001413</v>
      </c>
      <c r="I416" s="13"/>
      <c r="J416" s="13"/>
      <c r="K416" s="13">
        <f t="shared" si="61"/>
        <v>46001413</v>
      </c>
      <c r="L416" s="14"/>
      <c r="M416" s="15">
        <v>43868</v>
      </c>
      <c r="N416" s="15">
        <f t="shared" si="62"/>
        <v>43898</v>
      </c>
      <c r="O416" s="16"/>
      <c r="P416" s="16"/>
      <c r="Q416" s="16"/>
      <c r="R416" s="16"/>
      <c r="S416" s="17"/>
    </row>
    <row r="417" spans="1:19" ht="15" x14ac:dyDescent="0.25">
      <c r="A417" s="8">
        <v>17</v>
      </c>
      <c r="B417" s="9" t="s">
        <v>488</v>
      </c>
      <c r="C417" s="10" t="s">
        <v>515</v>
      </c>
      <c r="D417" s="46">
        <v>900401650</v>
      </c>
      <c r="E417" s="29" t="s">
        <v>516</v>
      </c>
      <c r="F417" s="12"/>
      <c r="G417" s="13">
        <v>93956516</v>
      </c>
      <c r="H417" s="13">
        <f t="shared" si="60"/>
        <v>93956516</v>
      </c>
      <c r="I417" s="13"/>
      <c r="J417" s="13"/>
      <c r="K417" s="13">
        <f t="shared" si="61"/>
        <v>93956516</v>
      </c>
      <c r="L417" s="14"/>
      <c r="M417" s="15">
        <v>44505</v>
      </c>
      <c r="N417" s="15">
        <f t="shared" si="62"/>
        <v>44535</v>
      </c>
      <c r="O417" s="16"/>
      <c r="P417" s="16"/>
      <c r="Q417" s="16"/>
      <c r="R417" s="16"/>
      <c r="S417" s="17"/>
    </row>
    <row r="418" spans="1:19" x14ac:dyDescent="0.25">
      <c r="A418" s="8">
        <v>18</v>
      </c>
      <c r="B418" s="9" t="s">
        <v>488</v>
      </c>
      <c r="C418" s="10" t="s">
        <v>517</v>
      </c>
      <c r="D418" s="46">
        <v>900470358</v>
      </c>
      <c r="E418" s="12" t="s">
        <v>518</v>
      </c>
      <c r="F418" s="12"/>
      <c r="G418" s="13">
        <v>61373810</v>
      </c>
      <c r="H418" s="13">
        <f t="shared" si="60"/>
        <v>61373810</v>
      </c>
      <c r="I418" s="13"/>
      <c r="J418" s="13"/>
      <c r="K418" s="13">
        <f t="shared" si="61"/>
        <v>61373810</v>
      </c>
      <c r="L418" s="14"/>
      <c r="M418" s="15">
        <v>43749</v>
      </c>
      <c r="N418" s="15">
        <f t="shared" si="62"/>
        <v>43779</v>
      </c>
      <c r="O418" s="16"/>
      <c r="P418" s="16"/>
      <c r="Q418" s="16"/>
      <c r="R418" s="16"/>
      <c r="S418" s="17"/>
    </row>
    <row r="419" spans="1:19" ht="24" x14ac:dyDescent="0.25">
      <c r="A419" s="8">
        <v>19</v>
      </c>
      <c r="B419" s="9" t="s">
        <v>489</v>
      </c>
      <c r="C419" s="10" t="s">
        <v>519</v>
      </c>
      <c r="D419" s="46">
        <v>900596499</v>
      </c>
      <c r="E419" s="12" t="s">
        <v>520</v>
      </c>
      <c r="F419" s="12"/>
      <c r="G419" s="13">
        <v>716873</v>
      </c>
      <c r="H419" s="13">
        <f t="shared" si="60"/>
        <v>716873</v>
      </c>
      <c r="I419" s="13"/>
      <c r="J419" s="13"/>
      <c r="K419" s="13">
        <f t="shared" si="61"/>
        <v>716873</v>
      </c>
      <c r="L419" s="14"/>
      <c r="M419" s="15">
        <v>43710</v>
      </c>
      <c r="N419" s="15">
        <f t="shared" si="62"/>
        <v>43740</v>
      </c>
      <c r="O419" s="16"/>
      <c r="P419" s="16"/>
      <c r="Q419" s="16"/>
      <c r="R419" s="16"/>
      <c r="S419" s="17"/>
    </row>
    <row r="420" spans="1:19" x14ac:dyDescent="0.25">
      <c r="A420" s="8">
        <v>20</v>
      </c>
      <c r="B420" s="9" t="s">
        <v>486</v>
      </c>
      <c r="C420" s="10" t="s">
        <v>521</v>
      </c>
      <c r="D420" s="46">
        <v>900597818</v>
      </c>
      <c r="E420" s="12" t="s">
        <v>522</v>
      </c>
      <c r="F420" s="12"/>
      <c r="G420" s="13">
        <v>18201117</v>
      </c>
      <c r="H420" s="13">
        <f t="shared" si="60"/>
        <v>18201117</v>
      </c>
      <c r="I420" s="13"/>
      <c r="J420" s="13"/>
      <c r="K420" s="13">
        <f t="shared" si="61"/>
        <v>18201117</v>
      </c>
      <c r="L420" s="14"/>
      <c r="M420" s="15">
        <v>44718</v>
      </c>
      <c r="N420" s="15">
        <f t="shared" si="62"/>
        <v>44748</v>
      </c>
      <c r="O420" s="16"/>
      <c r="P420" s="16"/>
      <c r="Q420" s="16"/>
      <c r="R420" s="16"/>
      <c r="S420" s="17"/>
    </row>
    <row r="421" spans="1:19" ht="15" x14ac:dyDescent="0.25">
      <c r="A421" s="8">
        <v>21</v>
      </c>
      <c r="B421" s="9" t="s">
        <v>488</v>
      </c>
      <c r="C421" s="10" t="s">
        <v>523</v>
      </c>
      <c r="D421" s="46">
        <v>900600463</v>
      </c>
      <c r="E421" s="44" t="s">
        <v>524</v>
      </c>
      <c r="F421" s="12"/>
      <c r="G421" s="13">
        <v>295294531</v>
      </c>
      <c r="H421" s="13">
        <f t="shared" si="60"/>
        <v>295294531</v>
      </c>
      <c r="I421" s="13"/>
      <c r="J421" s="13"/>
      <c r="K421" s="13">
        <f t="shared" si="61"/>
        <v>295294531</v>
      </c>
      <c r="L421" s="14"/>
      <c r="M421" s="15">
        <v>45100</v>
      </c>
      <c r="N421" s="15">
        <f t="shared" si="62"/>
        <v>45130</v>
      </c>
      <c r="O421" s="16"/>
      <c r="P421" s="16"/>
      <c r="Q421" s="16"/>
      <c r="R421" s="16"/>
      <c r="S421" s="17"/>
    </row>
    <row r="422" spans="1:19" ht="15" x14ac:dyDescent="0.25">
      <c r="A422" s="8">
        <v>22</v>
      </c>
      <c r="B422" s="9" t="s">
        <v>488</v>
      </c>
      <c r="C422" s="10" t="s">
        <v>525</v>
      </c>
      <c r="D422" s="46">
        <v>900621837</v>
      </c>
      <c r="E422" s="29" t="s">
        <v>526</v>
      </c>
      <c r="F422" s="12"/>
      <c r="G422" s="13">
        <v>10754156</v>
      </c>
      <c r="H422" s="13">
        <f t="shared" si="60"/>
        <v>10754156</v>
      </c>
      <c r="I422" s="13"/>
      <c r="J422" s="13"/>
      <c r="K422" s="13">
        <f t="shared" si="61"/>
        <v>10754156</v>
      </c>
      <c r="L422" s="14"/>
      <c r="M422" s="15">
        <v>43796</v>
      </c>
      <c r="N422" s="15">
        <f t="shared" si="62"/>
        <v>43826</v>
      </c>
      <c r="O422" s="16"/>
      <c r="P422" s="16"/>
      <c r="Q422" s="16"/>
      <c r="R422" s="16"/>
      <c r="S422" s="17"/>
    </row>
    <row r="423" spans="1:19" ht="15" x14ac:dyDescent="0.25">
      <c r="A423" s="8">
        <v>23</v>
      </c>
      <c r="B423" s="9" t="s">
        <v>486</v>
      </c>
      <c r="C423" s="10" t="s">
        <v>527</v>
      </c>
      <c r="D423" s="46">
        <v>900622080</v>
      </c>
      <c r="E423" s="29" t="s">
        <v>528</v>
      </c>
      <c r="F423" s="12"/>
      <c r="G423" s="13">
        <v>348956772</v>
      </c>
      <c r="H423" s="13">
        <f t="shared" si="60"/>
        <v>348956772</v>
      </c>
      <c r="I423" s="13"/>
      <c r="J423" s="13"/>
      <c r="K423" s="13">
        <f t="shared" si="61"/>
        <v>348956772</v>
      </c>
      <c r="L423" s="14"/>
      <c r="M423" s="15">
        <v>44896</v>
      </c>
      <c r="N423" s="15">
        <f t="shared" si="62"/>
        <v>44926</v>
      </c>
      <c r="O423" s="16"/>
      <c r="P423" s="16"/>
      <c r="Q423" s="16"/>
      <c r="R423" s="16"/>
      <c r="S423" s="17"/>
    </row>
    <row r="424" spans="1:19" ht="15" x14ac:dyDescent="0.25">
      <c r="A424" s="8">
        <v>24</v>
      </c>
      <c r="B424" s="9" t="s">
        <v>488</v>
      </c>
      <c r="C424" s="10" t="s">
        <v>529</v>
      </c>
      <c r="D424" s="46">
        <v>900629508</v>
      </c>
      <c r="E424" s="29" t="s">
        <v>530</v>
      </c>
      <c r="F424" s="12"/>
      <c r="G424" s="13">
        <v>93569299</v>
      </c>
      <c r="H424" s="13">
        <f t="shared" si="60"/>
        <v>93569299</v>
      </c>
      <c r="I424" s="13"/>
      <c r="J424" s="13"/>
      <c r="K424" s="13">
        <f t="shared" si="61"/>
        <v>93569299</v>
      </c>
      <c r="L424" s="14"/>
      <c r="M424" s="15">
        <v>44561</v>
      </c>
      <c r="N424" s="15">
        <f t="shared" si="62"/>
        <v>44591</v>
      </c>
      <c r="O424" s="16"/>
      <c r="P424" s="16"/>
      <c r="Q424" s="16"/>
      <c r="R424" s="16"/>
      <c r="S424" s="17"/>
    </row>
    <row r="425" spans="1:19" ht="15" x14ac:dyDescent="0.25">
      <c r="A425" s="8">
        <v>25</v>
      </c>
      <c r="B425" s="9" t="s">
        <v>488</v>
      </c>
      <c r="C425" s="10" t="s">
        <v>531</v>
      </c>
      <c r="D425" s="46">
        <v>900670919</v>
      </c>
      <c r="E425" s="29" t="s">
        <v>532</v>
      </c>
      <c r="F425" s="12"/>
      <c r="G425" s="13">
        <v>17585008</v>
      </c>
      <c r="H425" s="13">
        <f t="shared" si="60"/>
        <v>17585008</v>
      </c>
      <c r="I425" s="13"/>
      <c r="J425" s="13"/>
      <c r="K425" s="13">
        <f t="shared" si="61"/>
        <v>17585008</v>
      </c>
      <c r="L425" s="14"/>
      <c r="M425" s="15">
        <v>43907</v>
      </c>
      <c r="N425" s="15">
        <f t="shared" si="62"/>
        <v>43937</v>
      </c>
      <c r="O425" s="16"/>
      <c r="P425" s="16"/>
      <c r="Q425" s="16"/>
      <c r="R425" s="16"/>
      <c r="S425" s="17"/>
    </row>
    <row r="426" spans="1:19" ht="15" x14ac:dyDescent="0.25">
      <c r="A426" s="8">
        <v>26</v>
      </c>
      <c r="B426" s="9" t="s">
        <v>488</v>
      </c>
      <c r="C426" s="10" t="s">
        <v>533</v>
      </c>
      <c r="D426" s="46">
        <v>900736049</v>
      </c>
      <c r="E426" s="29" t="s">
        <v>534</v>
      </c>
      <c r="F426" s="12"/>
      <c r="G426" s="13">
        <v>62546874</v>
      </c>
      <c r="H426" s="13">
        <f t="shared" si="60"/>
        <v>62546874</v>
      </c>
      <c r="I426" s="13"/>
      <c r="J426" s="13"/>
      <c r="K426" s="13">
        <f t="shared" si="61"/>
        <v>62546874</v>
      </c>
      <c r="L426" s="14"/>
      <c r="M426" s="15">
        <v>43907</v>
      </c>
      <c r="N426" s="15">
        <f t="shared" si="62"/>
        <v>43937</v>
      </c>
      <c r="O426" s="16"/>
      <c r="P426" s="16"/>
      <c r="Q426" s="16"/>
      <c r="R426" s="16"/>
      <c r="S426" s="17"/>
    </row>
    <row r="427" spans="1:19" x14ac:dyDescent="0.25">
      <c r="A427" s="8">
        <v>27</v>
      </c>
      <c r="B427" s="9" t="s">
        <v>488</v>
      </c>
      <c r="C427" s="10" t="s">
        <v>535</v>
      </c>
      <c r="D427" s="46">
        <v>900777196</v>
      </c>
      <c r="E427" s="12" t="s">
        <v>536</v>
      </c>
      <c r="F427" s="12"/>
      <c r="G427" s="13">
        <v>38175</v>
      </c>
      <c r="H427" s="13">
        <f t="shared" si="60"/>
        <v>38175</v>
      </c>
      <c r="I427" s="13"/>
      <c r="J427" s="13"/>
      <c r="K427" s="13">
        <f t="shared" si="61"/>
        <v>38175</v>
      </c>
      <c r="L427" s="14"/>
      <c r="M427" s="15">
        <v>44498</v>
      </c>
      <c r="N427" s="15">
        <f t="shared" si="62"/>
        <v>44528</v>
      </c>
      <c r="O427" s="16"/>
      <c r="P427" s="16"/>
      <c r="Q427" s="16"/>
      <c r="R427" s="16"/>
      <c r="S427" s="17"/>
    </row>
    <row r="428" spans="1:19" ht="15" x14ac:dyDescent="0.25">
      <c r="A428" s="8">
        <v>28</v>
      </c>
      <c r="B428" s="9" t="s">
        <v>488</v>
      </c>
      <c r="C428" s="10" t="s">
        <v>537</v>
      </c>
      <c r="D428" s="46">
        <v>900791943</v>
      </c>
      <c r="E428" s="29" t="s">
        <v>538</v>
      </c>
      <c r="F428" s="12"/>
      <c r="G428" s="13">
        <v>44859476</v>
      </c>
      <c r="H428" s="13">
        <f t="shared" si="60"/>
        <v>44859476</v>
      </c>
      <c r="I428" s="13"/>
      <c r="J428" s="13"/>
      <c r="K428" s="13">
        <f t="shared" si="61"/>
        <v>44859476</v>
      </c>
      <c r="L428" s="14"/>
      <c r="M428" s="15">
        <v>43907</v>
      </c>
      <c r="N428" s="15">
        <f t="shared" si="62"/>
        <v>43937</v>
      </c>
      <c r="O428" s="16"/>
      <c r="P428" s="16"/>
      <c r="Q428" s="16"/>
      <c r="R428" s="16"/>
      <c r="S428" s="17"/>
    </row>
    <row r="429" spans="1:19" x14ac:dyDescent="0.25">
      <c r="A429" s="8">
        <v>29</v>
      </c>
      <c r="B429" s="9" t="s">
        <v>486</v>
      </c>
      <c r="C429" s="10" t="s">
        <v>539</v>
      </c>
      <c r="D429" s="46">
        <v>900852190</v>
      </c>
      <c r="E429" s="12" t="s">
        <v>540</v>
      </c>
      <c r="F429" s="12"/>
      <c r="G429" s="13">
        <v>98275540</v>
      </c>
      <c r="H429" s="13">
        <f t="shared" si="60"/>
        <v>98275540</v>
      </c>
      <c r="I429" s="13"/>
      <c r="J429" s="13"/>
      <c r="K429" s="13">
        <f t="shared" si="61"/>
        <v>98275540</v>
      </c>
      <c r="L429" s="14"/>
      <c r="M429" s="15">
        <v>45007</v>
      </c>
      <c r="N429" s="15">
        <f t="shared" si="62"/>
        <v>45037</v>
      </c>
      <c r="O429" s="16"/>
      <c r="P429" s="16"/>
      <c r="Q429" s="16"/>
      <c r="R429" s="16"/>
      <c r="S429" s="17"/>
    </row>
    <row r="430" spans="1:19" x14ac:dyDescent="0.25">
      <c r="A430" s="8">
        <v>30</v>
      </c>
      <c r="B430" s="9" t="s">
        <v>486</v>
      </c>
      <c r="C430" s="10" t="s">
        <v>541</v>
      </c>
      <c r="D430" s="46">
        <v>900863147</v>
      </c>
      <c r="E430" s="12" t="s">
        <v>542</v>
      </c>
      <c r="F430" s="12"/>
      <c r="G430" s="13">
        <v>3295520</v>
      </c>
      <c r="H430" s="13">
        <f t="shared" si="60"/>
        <v>3295520</v>
      </c>
      <c r="I430" s="13"/>
      <c r="J430" s="13"/>
      <c r="K430" s="13">
        <f t="shared" si="61"/>
        <v>3295520</v>
      </c>
      <c r="L430" s="14"/>
      <c r="M430" s="15">
        <v>45000</v>
      </c>
      <c r="N430" s="15">
        <f t="shared" si="62"/>
        <v>45030</v>
      </c>
      <c r="O430" s="16"/>
      <c r="P430" s="16"/>
      <c r="Q430" s="16"/>
      <c r="R430" s="16"/>
      <c r="S430" s="17"/>
    </row>
    <row r="431" spans="1:19" ht="15" x14ac:dyDescent="0.25">
      <c r="A431" s="8">
        <v>31</v>
      </c>
      <c r="B431" s="9" t="s">
        <v>486</v>
      </c>
      <c r="C431" s="10" t="s">
        <v>543</v>
      </c>
      <c r="D431" s="46">
        <v>900865681</v>
      </c>
      <c r="E431" s="44" t="s">
        <v>544</v>
      </c>
      <c r="F431" s="12"/>
      <c r="G431" s="13">
        <v>38334702</v>
      </c>
      <c r="H431" s="13">
        <f t="shared" si="60"/>
        <v>38334702</v>
      </c>
      <c r="I431" s="13"/>
      <c r="J431" s="13"/>
      <c r="K431" s="13">
        <f t="shared" si="61"/>
        <v>38334702</v>
      </c>
      <c r="L431" s="14"/>
      <c r="M431" s="15">
        <v>44167</v>
      </c>
      <c r="N431" s="15">
        <f t="shared" si="62"/>
        <v>44197</v>
      </c>
      <c r="O431" s="16"/>
      <c r="P431" s="16"/>
      <c r="Q431" s="16"/>
      <c r="R431" s="16"/>
      <c r="S431" s="17"/>
    </row>
    <row r="432" spans="1:19" ht="15" x14ac:dyDescent="0.25">
      <c r="A432" s="8">
        <v>32</v>
      </c>
      <c r="B432" s="9" t="s">
        <v>488</v>
      </c>
      <c r="C432" s="10" t="s">
        <v>545</v>
      </c>
      <c r="D432" s="46">
        <v>900877809</v>
      </c>
      <c r="E432" s="29" t="s">
        <v>546</v>
      </c>
      <c r="F432" s="12"/>
      <c r="G432" s="13">
        <v>52263330</v>
      </c>
      <c r="H432" s="13">
        <f t="shared" si="60"/>
        <v>52263330</v>
      </c>
      <c r="I432" s="13"/>
      <c r="J432" s="13"/>
      <c r="K432" s="13">
        <f t="shared" si="61"/>
        <v>52263330</v>
      </c>
      <c r="L432" s="14"/>
      <c r="M432" s="15">
        <v>44167</v>
      </c>
      <c r="N432" s="15">
        <f t="shared" si="62"/>
        <v>44197</v>
      </c>
      <c r="O432" s="16"/>
      <c r="P432" s="16"/>
      <c r="Q432" s="16"/>
      <c r="R432" s="16"/>
      <c r="S432" s="17"/>
    </row>
    <row r="433" spans="1:19" ht="15" x14ac:dyDescent="0.25">
      <c r="A433" s="8">
        <v>33</v>
      </c>
      <c r="B433" s="9" t="s">
        <v>488</v>
      </c>
      <c r="C433" s="10" t="s">
        <v>311</v>
      </c>
      <c r="D433" s="46">
        <v>900881784</v>
      </c>
      <c r="E433" s="29" t="s">
        <v>312</v>
      </c>
      <c r="F433" s="12"/>
      <c r="G433" s="13">
        <v>55354020</v>
      </c>
      <c r="H433" s="13">
        <f t="shared" si="60"/>
        <v>55354020</v>
      </c>
      <c r="I433" s="13"/>
      <c r="J433" s="13"/>
      <c r="K433" s="13">
        <f t="shared" si="61"/>
        <v>55354020</v>
      </c>
      <c r="L433" s="14"/>
      <c r="M433" s="15">
        <v>44532</v>
      </c>
      <c r="N433" s="15">
        <f t="shared" si="62"/>
        <v>44562</v>
      </c>
      <c r="O433" s="16"/>
      <c r="P433" s="16"/>
      <c r="Q433" s="16"/>
      <c r="R433" s="16"/>
      <c r="S433" s="17"/>
    </row>
    <row r="434" spans="1:19" ht="15" x14ac:dyDescent="0.25">
      <c r="A434" s="8">
        <v>34</v>
      </c>
      <c r="B434" s="9" t="s">
        <v>488</v>
      </c>
      <c r="C434" s="10" t="s">
        <v>547</v>
      </c>
      <c r="D434" s="46">
        <v>901025765</v>
      </c>
      <c r="E434" s="29" t="s">
        <v>548</v>
      </c>
      <c r="F434" s="12"/>
      <c r="G434" s="13">
        <v>21356794</v>
      </c>
      <c r="H434" s="13">
        <f t="shared" si="60"/>
        <v>21356794</v>
      </c>
      <c r="I434" s="13"/>
      <c r="J434" s="13"/>
      <c r="K434" s="13">
        <f t="shared" si="61"/>
        <v>21356794</v>
      </c>
      <c r="L434" s="14"/>
      <c r="M434" s="15">
        <v>43907</v>
      </c>
      <c r="N434" s="15">
        <f t="shared" si="62"/>
        <v>43937</v>
      </c>
      <c r="O434" s="16"/>
      <c r="P434" s="16"/>
      <c r="Q434" s="16"/>
      <c r="R434" s="16"/>
      <c r="S434" s="17"/>
    </row>
    <row r="435" spans="1:19" ht="15" x14ac:dyDescent="0.25">
      <c r="A435" s="8">
        <v>35</v>
      </c>
      <c r="B435" s="9" t="s">
        <v>486</v>
      </c>
      <c r="C435" s="10" t="s">
        <v>549</v>
      </c>
      <c r="D435" s="46">
        <v>901084703</v>
      </c>
      <c r="E435" s="29" t="s">
        <v>550</v>
      </c>
      <c r="F435" s="12"/>
      <c r="G435" s="13">
        <v>55150183</v>
      </c>
      <c r="H435" s="13">
        <f t="shared" si="60"/>
        <v>55150183</v>
      </c>
      <c r="I435" s="13"/>
      <c r="J435" s="13"/>
      <c r="K435" s="13">
        <f t="shared" si="61"/>
        <v>55150183</v>
      </c>
      <c r="L435" s="14"/>
      <c r="M435" s="15">
        <v>45091</v>
      </c>
      <c r="N435" s="15">
        <f t="shared" si="62"/>
        <v>45121</v>
      </c>
      <c r="O435" s="16"/>
      <c r="P435" s="16"/>
      <c r="Q435" s="16"/>
      <c r="R435" s="16"/>
      <c r="S435" s="17"/>
    </row>
    <row r="436" spans="1:19" ht="15" x14ac:dyDescent="0.25">
      <c r="A436" s="8">
        <v>36</v>
      </c>
      <c r="B436" s="9" t="s">
        <v>486</v>
      </c>
      <c r="C436" s="10" t="s">
        <v>551</v>
      </c>
      <c r="D436" s="46">
        <v>901117648</v>
      </c>
      <c r="E436" s="29" t="s">
        <v>552</v>
      </c>
      <c r="F436" s="12"/>
      <c r="G436" s="13">
        <v>72272105</v>
      </c>
      <c r="H436" s="13">
        <f t="shared" si="60"/>
        <v>72272105</v>
      </c>
      <c r="I436" s="13"/>
      <c r="J436" s="13"/>
      <c r="K436" s="13">
        <f t="shared" si="61"/>
        <v>72272105</v>
      </c>
      <c r="L436" s="14"/>
      <c r="M436" s="15">
        <v>44999</v>
      </c>
      <c r="N436" s="15">
        <f t="shared" si="62"/>
        <v>45029</v>
      </c>
      <c r="O436" s="16"/>
      <c r="P436" s="16"/>
      <c r="Q436" s="16"/>
      <c r="R436" s="16"/>
      <c r="S436" s="17"/>
    </row>
    <row r="437" spans="1:19" ht="15" x14ac:dyDescent="0.25">
      <c r="A437" s="8">
        <v>37</v>
      </c>
      <c r="B437" s="9" t="s">
        <v>488</v>
      </c>
      <c r="C437" s="10" t="s">
        <v>553</v>
      </c>
      <c r="D437" s="46">
        <v>901145034</v>
      </c>
      <c r="E437" s="29" t="s">
        <v>554</v>
      </c>
      <c r="F437" s="12"/>
      <c r="G437" s="13">
        <v>6948810</v>
      </c>
      <c r="H437" s="13">
        <f t="shared" si="60"/>
        <v>6948810</v>
      </c>
      <c r="I437" s="13"/>
      <c r="J437" s="13"/>
      <c r="K437" s="13">
        <f t="shared" si="61"/>
        <v>6948810</v>
      </c>
      <c r="L437" s="14"/>
      <c r="M437" s="15">
        <v>43689</v>
      </c>
      <c r="N437" s="15">
        <f t="shared" si="62"/>
        <v>43719</v>
      </c>
      <c r="O437" s="16"/>
      <c r="P437" s="16"/>
      <c r="Q437" s="16"/>
      <c r="R437" s="16"/>
      <c r="S437" s="17"/>
    </row>
    <row r="438" spans="1:19" x14ac:dyDescent="0.25">
      <c r="A438" s="8">
        <v>38</v>
      </c>
      <c r="B438" s="9" t="s">
        <v>486</v>
      </c>
      <c r="C438" s="10" t="s">
        <v>555</v>
      </c>
      <c r="D438" s="46">
        <v>901170460</v>
      </c>
      <c r="E438" s="12" t="s">
        <v>556</v>
      </c>
      <c r="F438" s="12"/>
      <c r="G438" s="13">
        <v>49035938</v>
      </c>
      <c r="H438" s="13">
        <f t="shared" si="60"/>
        <v>49035938</v>
      </c>
      <c r="I438" s="13"/>
      <c r="J438" s="13"/>
      <c r="K438" s="13">
        <f t="shared" si="61"/>
        <v>49035938</v>
      </c>
      <c r="L438" s="14"/>
      <c r="M438" s="15">
        <v>44972</v>
      </c>
      <c r="N438" s="15">
        <f t="shared" si="62"/>
        <v>45002</v>
      </c>
      <c r="O438" s="16"/>
      <c r="P438" s="16"/>
      <c r="Q438" s="16"/>
      <c r="R438" s="16"/>
      <c r="S438" s="17"/>
    </row>
    <row r="439" spans="1:19" x14ac:dyDescent="0.25">
      <c r="A439" s="8">
        <v>39</v>
      </c>
      <c r="B439" s="9" t="s">
        <v>488</v>
      </c>
      <c r="C439" s="10" t="s">
        <v>557</v>
      </c>
      <c r="D439" s="46">
        <v>901242249</v>
      </c>
      <c r="E439" s="12" t="s">
        <v>558</v>
      </c>
      <c r="F439" s="12"/>
      <c r="G439" s="13">
        <v>3590500</v>
      </c>
      <c r="H439" s="13">
        <f t="shared" si="60"/>
        <v>3590500</v>
      </c>
      <c r="I439" s="13"/>
      <c r="J439" s="13"/>
      <c r="K439" s="13">
        <f t="shared" si="61"/>
        <v>3590500</v>
      </c>
      <c r="L439" s="14"/>
      <c r="M439" s="15">
        <v>43711</v>
      </c>
      <c r="N439" s="15">
        <f t="shared" si="62"/>
        <v>43741</v>
      </c>
      <c r="O439" s="16"/>
      <c r="P439" s="16"/>
      <c r="Q439" s="16"/>
      <c r="R439" s="16"/>
      <c r="S439" s="17"/>
    </row>
    <row r="440" spans="1:19" ht="15" x14ac:dyDescent="0.25">
      <c r="A440" s="8">
        <v>40</v>
      </c>
      <c r="B440" s="9" t="s">
        <v>488</v>
      </c>
      <c r="C440" s="10" t="s">
        <v>559</v>
      </c>
      <c r="D440" s="46">
        <v>901248634</v>
      </c>
      <c r="E440" s="29" t="s">
        <v>560</v>
      </c>
      <c r="F440" s="12"/>
      <c r="G440" s="13">
        <v>5627826</v>
      </c>
      <c r="H440" s="13">
        <f t="shared" si="60"/>
        <v>5627826</v>
      </c>
      <c r="I440" s="13"/>
      <c r="J440" s="13"/>
      <c r="K440" s="13">
        <f t="shared" si="61"/>
        <v>5627826</v>
      </c>
      <c r="L440" s="14"/>
      <c r="M440" s="15">
        <v>44167</v>
      </c>
      <c r="N440" s="15">
        <f t="shared" si="62"/>
        <v>44197</v>
      </c>
      <c r="O440" s="16"/>
      <c r="P440" s="16"/>
      <c r="Q440" s="16"/>
      <c r="R440" s="16"/>
      <c r="S440" s="17"/>
    </row>
    <row r="441" spans="1:19" ht="24" x14ac:dyDescent="0.25">
      <c r="A441" s="8">
        <v>41</v>
      </c>
      <c r="B441" s="9" t="s">
        <v>561</v>
      </c>
      <c r="C441" s="10" t="s">
        <v>562</v>
      </c>
      <c r="D441" s="46">
        <v>901418273</v>
      </c>
      <c r="E441" s="29" t="s">
        <v>563</v>
      </c>
      <c r="F441" s="12"/>
      <c r="G441" s="13">
        <v>2460785</v>
      </c>
      <c r="H441" s="13">
        <f t="shared" si="60"/>
        <v>2460785</v>
      </c>
      <c r="I441" s="13"/>
      <c r="J441" s="13"/>
      <c r="K441" s="13">
        <f t="shared" si="61"/>
        <v>2460785</v>
      </c>
      <c r="L441" s="14"/>
      <c r="M441" s="15">
        <v>44789</v>
      </c>
      <c r="N441" s="15">
        <f t="shared" si="62"/>
        <v>44819</v>
      </c>
      <c r="O441" s="16"/>
      <c r="P441" s="16"/>
      <c r="Q441" s="16"/>
      <c r="R441" s="16"/>
      <c r="S441" s="17"/>
    </row>
    <row r="442" spans="1:19" x14ac:dyDescent="0.25">
      <c r="A442" s="8">
        <v>42</v>
      </c>
      <c r="B442" s="9" t="s">
        <v>486</v>
      </c>
      <c r="C442" s="10" t="s">
        <v>564</v>
      </c>
      <c r="D442" s="46">
        <v>901428935</v>
      </c>
      <c r="E442" s="12" t="s">
        <v>565</v>
      </c>
      <c r="F442" s="12"/>
      <c r="G442" s="13">
        <v>4260126</v>
      </c>
      <c r="H442" s="13">
        <f t="shared" si="60"/>
        <v>4260126</v>
      </c>
      <c r="I442" s="13"/>
      <c r="J442" s="13"/>
      <c r="K442" s="13">
        <f t="shared" si="61"/>
        <v>4260126</v>
      </c>
      <c r="L442" s="14"/>
      <c r="M442" s="15">
        <v>44655</v>
      </c>
      <c r="N442" s="15">
        <f t="shared" si="62"/>
        <v>44685</v>
      </c>
      <c r="O442" s="16"/>
      <c r="P442" s="16"/>
      <c r="Q442" s="16"/>
      <c r="R442" s="16"/>
      <c r="S442" s="17"/>
    </row>
    <row r="443" spans="1:19" ht="15" x14ac:dyDescent="0.25">
      <c r="A443" s="8">
        <v>43</v>
      </c>
      <c r="B443" s="9" t="s">
        <v>486</v>
      </c>
      <c r="C443" s="10" t="s">
        <v>566</v>
      </c>
      <c r="D443" s="46">
        <v>901459564</v>
      </c>
      <c r="E443" s="29" t="s">
        <v>567</v>
      </c>
      <c r="F443" s="12"/>
      <c r="G443" s="13">
        <v>5917967</v>
      </c>
      <c r="H443" s="13">
        <f t="shared" si="60"/>
        <v>5917967</v>
      </c>
      <c r="I443" s="13"/>
      <c r="J443" s="13"/>
      <c r="K443" s="13">
        <f t="shared" si="61"/>
        <v>5917967</v>
      </c>
      <c r="L443" s="14"/>
      <c r="M443" s="15">
        <v>45002</v>
      </c>
      <c r="N443" s="15">
        <f t="shared" si="62"/>
        <v>45032</v>
      </c>
      <c r="O443" s="16"/>
      <c r="P443" s="16"/>
      <c r="Q443" s="16"/>
      <c r="R443" s="16"/>
      <c r="S443" s="17"/>
    </row>
    <row r="444" spans="1:19" x14ac:dyDescent="0.25">
      <c r="A444" s="8">
        <v>44</v>
      </c>
      <c r="B444" s="9" t="s">
        <v>486</v>
      </c>
      <c r="C444" s="10" t="s">
        <v>568</v>
      </c>
      <c r="D444" s="46">
        <v>901521250</v>
      </c>
      <c r="E444" s="12" t="s">
        <v>569</v>
      </c>
      <c r="F444" s="12"/>
      <c r="G444" s="13">
        <v>15571002</v>
      </c>
      <c r="H444" s="13">
        <f t="shared" si="60"/>
        <v>15571002</v>
      </c>
      <c r="I444" s="13"/>
      <c r="J444" s="13"/>
      <c r="K444" s="13">
        <f t="shared" si="61"/>
        <v>15571002</v>
      </c>
      <c r="L444" s="14"/>
      <c r="M444" s="15">
        <v>44909</v>
      </c>
      <c r="N444" s="15">
        <f t="shared" si="62"/>
        <v>44939</v>
      </c>
      <c r="O444" s="16"/>
      <c r="P444" s="16"/>
      <c r="Q444" s="16"/>
      <c r="R444" s="16"/>
      <c r="S444" s="17"/>
    </row>
    <row r="445" spans="1:19" ht="15" x14ac:dyDescent="0.25">
      <c r="A445" s="30">
        <v>999999</v>
      </c>
      <c r="B445" s="31" t="s">
        <v>570</v>
      </c>
      <c r="C445" s="32"/>
      <c r="D445" s="32"/>
      <c r="E445" s="32"/>
      <c r="F445" s="32"/>
      <c r="G445" s="33">
        <f>SUM(G400:G444)</f>
        <v>2267120519</v>
      </c>
      <c r="H445" s="33">
        <f t="shared" ref="H445:K445" si="63">SUM(H400:H444)</f>
        <v>2267120519</v>
      </c>
      <c r="I445" s="33">
        <f t="shared" si="63"/>
        <v>0</v>
      </c>
      <c r="J445" s="33">
        <f t="shared" si="63"/>
        <v>0</v>
      </c>
      <c r="K445" s="33">
        <f t="shared" si="63"/>
        <v>2267120519</v>
      </c>
      <c r="L445" s="36"/>
      <c r="M445" s="35"/>
      <c r="N445" s="35"/>
      <c r="O445" s="36"/>
      <c r="P445" s="36"/>
      <c r="Q445" s="36"/>
      <c r="R445" s="36"/>
      <c r="S445" s="37"/>
    </row>
    <row r="446" spans="1:19" ht="24" x14ac:dyDescent="0.25">
      <c r="A446" s="8">
        <v>0</v>
      </c>
      <c r="B446" s="9" t="s">
        <v>571</v>
      </c>
      <c r="C446" s="10" t="s">
        <v>572</v>
      </c>
      <c r="D446" s="11">
        <v>860029995</v>
      </c>
      <c r="E446" s="44" t="s">
        <v>573</v>
      </c>
      <c r="F446" s="12" t="s">
        <v>22</v>
      </c>
      <c r="G446" s="13">
        <v>445918640</v>
      </c>
      <c r="H446" s="13">
        <f t="shared" ref="H446:H509" si="64">+G446</f>
        <v>445918640</v>
      </c>
      <c r="I446" s="13"/>
      <c r="J446" s="13"/>
      <c r="K446" s="13">
        <f t="shared" ref="K446:K509" si="65">SUM(H446:J446)</f>
        <v>445918640</v>
      </c>
      <c r="L446" s="14"/>
      <c r="M446" s="15">
        <v>44925</v>
      </c>
      <c r="N446" s="15">
        <f t="shared" ref="N446:N509" si="66">+M446+30</f>
        <v>44955</v>
      </c>
      <c r="O446" s="16"/>
      <c r="P446" s="16"/>
      <c r="Q446" s="16"/>
      <c r="R446" s="16"/>
      <c r="S446" s="17"/>
    </row>
    <row r="447" spans="1:19" ht="36" x14ac:dyDescent="0.25">
      <c r="A447" s="8">
        <v>1</v>
      </c>
      <c r="B447" s="9" t="s">
        <v>574</v>
      </c>
      <c r="C447" s="10" t="s">
        <v>575</v>
      </c>
      <c r="D447" s="11">
        <v>890100251</v>
      </c>
      <c r="E447" s="29" t="s">
        <v>576</v>
      </c>
      <c r="F447" s="12" t="s">
        <v>22</v>
      </c>
      <c r="G447" s="13">
        <v>57374659</v>
      </c>
      <c r="H447" s="13">
        <f t="shared" si="64"/>
        <v>57374659</v>
      </c>
      <c r="I447" s="13"/>
      <c r="J447" s="13"/>
      <c r="K447" s="13">
        <f t="shared" si="65"/>
        <v>57374659</v>
      </c>
      <c r="L447" s="14"/>
      <c r="M447" s="15">
        <v>44972</v>
      </c>
      <c r="N447" s="15">
        <f t="shared" si="66"/>
        <v>45002</v>
      </c>
      <c r="O447" s="16"/>
      <c r="P447" s="16"/>
      <c r="Q447" s="16"/>
      <c r="R447" s="16"/>
      <c r="S447" s="17"/>
    </row>
    <row r="448" spans="1:19" ht="36" x14ac:dyDescent="0.25">
      <c r="A448" s="8">
        <v>2</v>
      </c>
      <c r="B448" s="9" t="s">
        <v>577</v>
      </c>
      <c r="C448" s="10" t="s">
        <v>575</v>
      </c>
      <c r="D448" s="11">
        <v>890100251</v>
      </c>
      <c r="E448" s="29" t="s">
        <v>576</v>
      </c>
      <c r="F448" s="12" t="s">
        <v>22</v>
      </c>
      <c r="G448" s="13">
        <v>11574997</v>
      </c>
      <c r="H448" s="13">
        <f t="shared" si="64"/>
        <v>11574997</v>
      </c>
      <c r="I448" s="13"/>
      <c r="J448" s="13"/>
      <c r="K448" s="13">
        <f t="shared" si="65"/>
        <v>11574997</v>
      </c>
      <c r="L448" s="14"/>
      <c r="M448" s="15">
        <v>44977</v>
      </c>
      <c r="N448" s="15">
        <f t="shared" si="66"/>
        <v>45007</v>
      </c>
      <c r="O448" s="16"/>
      <c r="P448" s="16"/>
      <c r="Q448" s="16"/>
      <c r="R448" s="16"/>
      <c r="S448" s="17"/>
    </row>
    <row r="449" spans="1:19" ht="36" x14ac:dyDescent="0.25">
      <c r="A449" s="8">
        <v>3</v>
      </c>
      <c r="B449" s="9" t="s">
        <v>578</v>
      </c>
      <c r="C449" s="10" t="s">
        <v>575</v>
      </c>
      <c r="D449" s="11">
        <v>890100251</v>
      </c>
      <c r="E449" s="29" t="s">
        <v>576</v>
      </c>
      <c r="F449" s="12" t="s">
        <v>22</v>
      </c>
      <c r="G449" s="13">
        <v>11319194</v>
      </c>
      <c r="H449" s="13">
        <f t="shared" si="64"/>
        <v>11319194</v>
      </c>
      <c r="I449" s="13"/>
      <c r="J449" s="13"/>
      <c r="K449" s="13">
        <f t="shared" si="65"/>
        <v>11319194</v>
      </c>
      <c r="L449" s="14"/>
      <c r="M449" s="15">
        <v>44977</v>
      </c>
      <c r="N449" s="15">
        <f t="shared" si="66"/>
        <v>45007</v>
      </c>
      <c r="O449" s="16"/>
      <c r="P449" s="16"/>
      <c r="Q449" s="16"/>
      <c r="R449" s="16"/>
      <c r="S449" s="17"/>
    </row>
    <row r="450" spans="1:19" ht="36" x14ac:dyDescent="0.25">
      <c r="A450" s="8">
        <v>4</v>
      </c>
      <c r="B450" s="9" t="s">
        <v>579</v>
      </c>
      <c r="C450" s="10" t="s">
        <v>575</v>
      </c>
      <c r="D450" s="11">
        <v>890100251</v>
      </c>
      <c r="E450" s="29" t="s">
        <v>576</v>
      </c>
      <c r="F450" s="12" t="s">
        <v>22</v>
      </c>
      <c r="G450" s="13">
        <v>13058640</v>
      </c>
      <c r="H450" s="13">
        <f t="shared" si="64"/>
        <v>13058640</v>
      </c>
      <c r="I450" s="13"/>
      <c r="J450" s="13"/>
      <c r="K450" s="13">
        <f t="shared" si="65"/>
        <v>13058640</v>
      </c>
      <c r="L450" s="14"/>
      <c r="M450" s="15">
        <v>44977</v>
      </c>
      <c r="N450" s="15">
        <f t="shared" si="66"/>
        <v>45007</v>
      </c>
      <c r="O450" s="16"/>
      <c r="P450" s="16"/>
      <c r="Q450" s="16"/>
      <c r="R450" s="16"/>
      <c r="S450" s="17"/>
    </row>
    <row r="451" spans="1:19" ht="36" x14ac:dyDescent="0.25">
      <c r="A451" s="8">
        <v>5</v>
      </c>
      <c r="B451" s="9" t="s">
        <v>580</v>
      </c>
      <c r="C451" s="10" t="s">
        <v>575</v>
      </c>
      <c r="D451" s="11">
        <v>890100251</v>
      </c>
      <c r="E451" s="29" t="s">
        <v>576</v>
      </c>
      <c r="F451" s="12" t="s">
        <v>22</v>
      </c>
      <c r="G451" s="13">
        <v>2532606</v>
      </c>
      <c r="H451" s="13">
        <f t="shared" si="64"/>
        <v>2532606</v>
      </c>
      <c r="I451" s="13"/>
      <c r="J451" s="13"/>
      <c r="K451" s="13">
        <f t="shared" si="65"/>
        <v>2532606</v>
      </c>
      <c r="L451" s="14"/>
      <c r="M451" s="15">
        <v>44979</v>
      </c>
      <c r="N451" s="15">
        <f t="shared" si="66"/>
        <v>45009</v>
      </c>
      <c r="O451" s="16"/>
      <c r="P451" s="16"/>
      <c r="Q451" s="16"/>
      <c r="R451" s="16"/>
      <c r="S451" s="17"/>
    </row>
    <row r="452" spans="1:19" ht="36" x14ac:dyDescent="0.25">
      <c r="A452" s="8">
        <v>6</v>
      </c>
      <c r="B452" s="9" t="s">
        <v>581</v>
      </c>
      <c r="C452" s="10" t="s">
        <v>575</v>
      </c>
      <c r="D452" s="11">
        <v>890100251</v>
      </c>
      <c r="E452" s="29" t="s">
        <v>576</v>
      </c>
      <c r="F452" s="12" t="s">
        <v>22</v>
      </c>
      <c r="G452" s="13">
        <v>11894734</v>
      </c>
      <c r="H452" s="13">
        <f t="shared" si="64"/>
        <v>11894734</v>
      </c>
      <c r="I452" s="13"/>
      <c r="J452" s="13"/>
      <c r="K452" s="13">
        <f t="shared" si="65"/>
        <v>11894734</v>
      </c>
      <c r="L452" s="14"/>
      <c r="M452" s="15">
        <v>44979</v>
      </c>
      <c r="N452" s="15">
        <f t="shared" si="66"/>
        <v>45009</v>
      </c>
      <c r="O452" s="16"/>
      <c r="P452" s="16"/>
      <c r="Q452" s="16"/>
      <c r="R452" s="16"/>
      <c r="S452" s="17"/>
    </row>
    <row r="453" spans="1:19" ht="36" x14ac:dyDescent="0.25">
      <c r="A453" s="8">
        <v>7</v>
      </c>
      <c r="B453" s="9" t="s">
        <v>582</v>
      </c>
      <c r="C453" s="10" t="s">
        <v>575</v>
      </c>
      <c r="D453" s="11">
        <v>890100251</v>
      </c>
      <c r="E453" s="29" t="s">
        <v>576</v>
      </c>
      <c r="F453" s="12" t="s">
        <v>22</v>
      </c>
      <c r="G453" s="13">
        <v>11319194</v>
      </c>
      <c r="H453" s="13">
        <f t="shared" si="64"/>
        <v>11319194</v>
      </c>
      <c r="I453" s="13"/>
      <c r="J453" s="13"/>
      <c r="K453" s="13">
        <f t="shared" si="65"/>
        <v>11319194</v>
      </c>
      <c r="L453" s="14"/>
      <c r="M453" s="15">
        <v>44981</v>
      </c>
      <c r="N453" s="15">
        <f t="shared" si="66"/>
        <v>45011</v>
      </c>
      <c r="O453" s="16"/>
      <c r="P453" s="16"/>
      <c r="Q453" s="16"/>
      <c r="R453" s="16"/>
      <c r="S453" s="17"/>
    </row>
    <row r="454" spans="1:19" ht="36" x14ac:dyDescent="0.25">
      <c r="A454" s="8">
        <v>8</v>
      </c>
      <c r="B454" s="9" t="s">
        <v>583</v>
      </c>
      <c r="C454" s="10" t="s">
        <v>575</v>
      </c>
      <c r="D454" s="11">
        <v>890100251</v>
      </c>
      <c r="E454" s="29" t="s">
        <v>576</v>
      </c>
      <c r="F454" s="12" t="s">
        <v>22</v>
      </c>
      <c r="G454" s="13">
        <v>13045812</v>
      </c>
      <c r="H454" s="13">
        <f t="shared" si="64"/>
        <v>13045812</v>
      </c>
      <c r="I454" s="13"/>
      <c r="J454" s="13"/>
      <c r="K454" s="13">
        <f t="shared" si="65"/>
        <v>13045812</v>
      </c>
      <c r="L454" s="14"/>
      <c r="M454" s="15">
        <v>44981</v>
      </c>
      <c r="N454" s="15">
        <f t="shared" si="66"/>
        <v>45011</v>
      </c>
      <c r="O454" s="16"/>
      <c r="P454" s="16"/>
      <c r="Q454" s="16"/>
      <c r="R454" s="16"/>
      <c r="S454" s="17"/>
    </row>
    <row r="455" spans="1:19" ht="36" x14ac:dyDescent="0.25">
      <c r="A455" s="8">
        <v>9</v>
      </c>
      <c r="B455" s="9" t="s">
        <v>584</v>
      </c>
      <c r="C455" s="10" t="s">
        <v>575</v>
      </c>
      <c r="D455" s="11">
        <v>890100251</v>
      </c>
      <c r="E455" s="29" t="s">
        <v>576</v>
      </c>
      <c r="F455" s="12" t="s">
        <v>22</v>
      </c>
      <c r="G455" s="13">
        <v>12687730</v>
      </c>
      <c r="H455" s="13">
        <f t="shared" si="64"/>
        <v>12687730</v>
      </c>
      <c r="I455" s="13"/>
      <c r="J455" s="13"/>
      <c r="K455" s="13">
        <f t="shared" si="65"/>
        <v>12687730</v>
      </c>
      <c r="L455" s="14"/>
      <c r="M455" s="15">
        <v>44981</v>
      </c>
      <c r="N455" s="15">
        <f t="shared" si="66"/>
        <v>45011</v>
      </c>
      <c r="O455" s="16"/>
      <c r="P455" s="16"/>
      <c r="Q455" s="16"/>
      <c r="R455" s="16"/>
      <c r="S455" s="17"/>
    </row>
    <row r="456" spans="1:19" ht="36" x14ac:dyDescent="0.25">
      <c r="A456" s="8">
        <v>10</v>
      </c>
      <c r="B456" s="9" t="s">
        <v>585</v>
      </c>
      <c r="C456" s="10" t="s">
        <v>575</v>
      </c>
      <c r="D456" s="11">
        <v>890100251</v>
      </c>
      <c r="E456" s="29" t="s">
        <v>576</v>
      </c>
      <c r="F456" s="12" t="s">
        <v>22</v>
      </c>
      <c r="G456" s="13">
        <v>8697302</v>
      </c>
      <c r="H456" s="13">
        <f t="shared" si="64"/>
        <v>8697302</v>
      </c>
      <c r="I456" s="13"/>
      <c r="J456" s="13"/>
      <c r="K456" s="13">
        <f t="shared" si="65"/>
        <v>8697302</v>
      </c>
      <c r="L456" s="14"/>
      <c r="M456" s="15">
        <v>44984</v>
      </c>
      <c r="N456" s="15">
        <f t="shared" si="66"/>
        <v>45014</v>
      </c>
      <c r="O456" s="16"/>
      <c r="P456" s="16"/>
      <c r="Q456" s="16"/>
      <c r="R456" s="16"/>
      <c r="S456" s="17"/>
    </row>
    <row r="457" spans="1:19" ht="36" x14ac:dyDescent="0.25">
      <c r="A457" s="8">
        <v>11</v>
      </c>
      <c r="B457" s="9" t="s">
        <v>586</v>
      </c>
      <c r="C457" s="10" t="s">
        <v>575</v>
      </c>
      <c r="D457" s="11">
        <v>890100251</v>
      </c>
      <c r="E457" s="29" t="s">
        <v>576</v>
      </c>
      <c r="F457" s="12" t="s">
        <v>22</v>
      </c>
      <c r="G457" s="13">
        <v>12559828</v>
      </c>
      <c r="H457" s="13">
        <f t="shared" si="64"/>
        <v>12559828</v>
      </c>
      <c r="I457" s="13"/>
      <c r="J457" s="13"/>
      <c r="K457" s="13">
        <f t="shared" si="65"/>
        <v>12559828</v>
      </c>
      <c r="L457" s="14"/>
      <c r="M457" s="15">
        <v>44984</v>
      </c>
      <c r="N457" s="15">
        <f t="shared" si="66"/>
        <v>45014</v>
      </c>
      <c r="O457" s="16"/>
      <c r="P457" s="16"/>
      <c r="Q457" s="16"/>
      <c r="R457" s="16"/>
      <c r="S457" s="17"/>
    </row>
    <row r="458" spans="1:19" ht="36" x14ac:dyDescent="0.25">
      <c r="A458" s="8">
        <v>12</v>
      </c>
      <c r="B458" s="9" t="s">
        <v>587</v>
      </c>
      <c r="C458" s="10" t="s">
        <v>575</v>
      </c>
      <c r="D458" s="11">
        <v>890100251</v>
      </c>
      <c r="E458" s="29" t="s">
        <v>576</v>
      </c>
      <c r="F458" s="12" t="s">
        <v>22</v>
      </c>
      <c r="G458" s="13">
        <v>14052840</v>
      </c>
      <c r="H458" s="13">
        <f t="shared" si="64"/>
        <v>14052840</v>
      </c>
      <c r="I458" s="13"/>
      <c r="J458" s="13"/>
      <c r="K458" s="13">
        <f t="shared" si="65"/>
        <v>14052840</v>
      </c>
      <c r="L458" s="14"/>
      <c r="M458" s="15">
        <v>44985</v>
      </c>
      <c r="N458" s="15">
        <f t="shared" si="66"/>
        <v>45015</v>
      </c>
      <c r="O458" s="16"/>
      <c r="P458" s="16"/>
      <c r="Q458" s="16"/>
      <c r="R458" s="16"/>
      <c r="S458" s="17"/>
    </row>
    <row r="459" spans="1:19" ht="36" x14ac:dyDescent="0.25">
      <c r="A459" s="8">
        <v>13</v>
      </c>
      <c r="B459" s="9" t="s">
        <v>588</v>
      </c>
      <c r="C459" s="10" t="s">
        <v>575</v>
      </c>
      <c r="D459" s="11">
        <v>890100251</v>
      </c>
      <c r="E459" s="29" t="s">
        <v>576</v>
      </c>
      <c r="F459" s="12" t="s">
        <v>22</v>
      </c>
      <c r="G459" s="13">
        <v>2992803</v>
      </c>
      <c r="H459" s="13">
        <f t="shared" si="64"/>
        <v>2992803</v>
      </c>
      <c r="I459" s="13"/>
      <c r="J459" s="13"/>
      <c r="K459" s="13">
        <f t="shared" si="65"/>
        <v>2992803</v>
      </c>
      <c r="L459" s="14"/>
      <c r="M459" s="15">
        <v>44985</v>
      </c>
      <c r="N459" s="15">
        <f t="shared" si="66"/>
        <v>45015</v>
      </c>
      <c r="O459" s="16"/>
      <c r="P459" s="16"/>
      <c r="Q459" s="16"/>
      <c r="R459" s="16"/>
      <c r="S459" s="17"/>
    </row>
    <row r="460" spans="1:19" ht="36" x14ac:dyDescent="0.25">
      <c r="A460" s="8">
        <v>14</v>
      </c>
      <c r="B460" s="9" t="s">
        <v>589</v>
      </c>
      <c r="C460" s="10" t="s">
        <v>575</v>
      </c>
      <c r="D460" s="11">
        <v>890100251</v>
      </c>
      <c r="E460" s="29" t="s">
        <v>576</v>
      </c>
      <c r="F460" s="12" t="s">
        <v>22</v>
      </c>
      <c r="G460" s="13">
        <v>12687730</v>
      </c>
      <c r="H460" s="13">
        <f t="shared" si="64"/>
        <v>12687730</v>
      </c>
      <c r="I460" s="13"/>
      <c r="J460" s="13"/>
      <c r="K460" s="13">
        <f t="shared" si="65"/>
        <v>12687730</v>
      </c>
      <c r="L460" s="14"/>
      <c r="M460" s="15">
        <v>44985</v>
      </c>
      <c r="N460" s="15">
        <f t="shared" si="66"/>
        <v>45015</v>
      </c>
      <c r="O460" s="16"/>
      <c r="P460" s="16"/>
      <c r="Q460" s="16"/>
      <c r="R460" s="16"/>
      <c r="S460" s="17"/>
    </row>
    <row r="461" spans="1:19" ht="36" x14ac:dyDescent="0.25">
      <c r="A461" s="8">
        <v>15</v>
      </c>
      <c r="B461" s="9" t="s">
        <v>590</v>
      </c>
      <c r="C461" s="10" t="s">
        <v>575</v>
      </c>
      <c r="D461" s="11">
        <v>890100251</v>
      </c>
      <c r="E461" s="29" t="s">
        <v>576</v>
      </c>
      <c r="F461" s="12" t="s">
        <v>22</v>
      </c>
      <c r="G461" s="13">
        <v>12304026</v>
      </c>
      <c r="H461" s="13">
        <f t="shared" si="64"/>
        <v>12304026</v>
      </c>
      <c r="I461" s="13"/>
      <c r="J461" s="13"/>
      <c r="K461" s="13">
        <f t="shared" si="65"/>
        <v>12304026</v>
      </c>
      <c r="L461" s="14"/>
      <c r="M461" s="15">
        <v>44991</v>
      </c>
      <c r="N461" s="15">
        <f t="shared" si="66"/>
        <v>45021</v>
      </c>
      <c r="O461" s="16"/>
      <c r="P461" s="16"/>
      <c r="Q461" s="16"/>
      <c r="R461" s="16"/>
      <c r="S461" s="17"/>
    </row>
    <row r="462" spans="1:19" ht="36" x14ac:dyDescent="0.25">
      <c r="A462" s="8">
        <v>16</v>
      </c>
      <c r="B462" s="9" t="s">
        <v>591</v>
      </c>
      <c r="C462" s="10" t="s">
        <v>575</v>
      </c>
      <c r="D462" s="11">
        <v>890100251</v>
      </c>
      <c r="E462" s="29" t="s">
        <v>576</v>
      </c>
      <c r="F462" s="12" t="s">
        <v>22</v>
      </c>
      <c r="G462" s="13">
        <v>2532606</v>
      </c>
      <c r="H462" s="13">
        <f t="shared" si="64"/>
        <v>2532606</v>
      </c>
      <c r="I462" s="13"/>
      <c r="J462" s="13"/>
      <c r="K462" s="13">
        <f t="shared" si="65"/>
        <v>2532606</v>
      </c>
      <c r="L462" s="14"/>
      <c r="M462" s="15">
        <v>44991</v>
      </c>
      <c r="N462" s="15">
        <f t="shared" si="66"/>
        <v>45021</v>
      </c>
      <c r="O462" s="16"/>
      <c r="P462" s="16"/>
      <c r="Q462" s="16"/>
      <c r="R462" s="16"/>
      <c r="S462" s="17"/>
    </row>
    <row r="463" spans="1:19" ht="36" x14ac:dyDescent="0.25">
      <c r="A463" s="8">
        <v>17</v>
      </c>
      <c r="B463" s="9" t="s">
        <v>592</v>
      </c>
      <c r="C463" s="10" t="s">
        <v>575</v>
      </c>
      <c r="D463" s="11">
        <v>890100251</v>
      </c>
      <c r="E463" s="29" t="s">
        <v>576</v>
      </c>
      <c r="F463" s="12" t="s">
        <v>22</v>
      </c>
      <c r="G463" s="13">
        <v>11447096</v>
      </c>
      <c r="H463" s="13">
        <f t="shared" si="64"/>
        <v>11447096</v>
      </c>
      <c r="I463" s="13"/>
      <c r="J463" s="13"/>
      <c r="K463" s="13">
        <f t="shared" si="65"/>
        <v>11447096</v>
      </c>
      <c r="L463" s="14"/>
      <c r="M463" s="15">
        <v>44991</v>
      </c>
      <c r="N463" s="15">
        <f t="shared" si="66"/>
        <v>45021</v>
      </c>
      <c r="O463" s="16"/>
      <c r="P463" s="16"/>
      <c r="Q463" s="16"/>
      <c r="R463" s="16"/>
      <c r="S463" s="17"/>
    </row>
    <row r="464" spans="1:19" ht="36" x14ac:dyDescent="0.25">
      <c r="A464" s="8">
        <v>18</v>
      </c>
      <c r="B464" s="9" t="s">
        <v>593</v>
      </c>
      <c r="C464" s="10" t="s">
        <v>575</v>
      </c>
      <c r="D464" s="11">
        <v>890100251</v>
      </c>
      <c r="E464" s="29" t="s">
        <v>576</v>
      </c>
      <c r="F464" s="12" t="s">
        <v>22</v>
      </c>
      <c r="G464" s="13">
        <v>12431927</v>
      </c>
      <c r="H464" s="13">
        <f t="shared" si="64"/>
        <v>12431927</v>
      </c>
      <c r="I464" s="13"/>
      <c r="J464" s="13"/>
      <c r="K464" s="13">
        <f t="shared" si="65"/>
        <v>12431927</v>
      </c>
      <c r="L464" s="14"/>
      <c r="M464" s="15">
        <v>44991</v>
      </c>
      <c r="N464" s="15">
        <f t="shared" si="66"/>
        <v>45021</v>
      </c>
      <c r="O464" s="16"/>
      <c r="P464" s="16"/>
      <c r="Q464" s="16"/>
      <c r="R464" s="16"/>
      <c r="S464" s="17"/>
    </row>
    <row r="465" spans="1:19" ht="36" x14ac:dyDescent="0.25">
      <c r="A465" s="8">
        <v>19</v>
      </c>
      <c r="B465" s="9" t="s">
        <v>594</v>
      </c>
      <c r="C465" s="10" t="s">
        <v>575</v>
      </c>
      <c r="D465" s="11">
        <v>890100251</v>
      </c>
      <c r="E465" s="29" t="s">
        <v>576</v>
      </c>
      <c r="F465" s="12" t="s">
        <v>22</v>
      </c>
      <c r="G465" s="13">
        <v>4028774</v>
      </c>
      <c r="H465" s="13">
        <f t="shared" si="64"/>
        <v>4028774</v>
      </c>
      <c r="I465" s="13"/>
      <c r="J465" s="13"/>
      <c r="K465" s="13">
        <f t="shared" si="65"/>
        <v>4028774</v>
      </c>
      <c r="L465" s="14"/>
      <c r="M465" s="15">
        <v>44991</v>
      </c>
      <c r="N465" s="15">
        <f t="shared" si="66"/>
        <v>45021</v>
      </c>
      <c r="O465" s="16"/>
      <c r="P465" s="16"/>
      <c r="Q465" s="16"/>
      <c r="R465" s="16"/>
      <c r="S465" s="17"/>
    </row>
    <row r="466" spans="1:19" ht="36" x14ac:dyDescent="0.25">
      <c r="A466" s="8">
        <v>20</v>
      </c>
      <c r="B466" s="9" t="s">
        <v>595</v>
      </c>
      <c r="C466" s="10" t="s">
        <v>575</v>
      </c>
      <c r="D466" s="11">
        <v>890100251</v>
      </c>
      <c r="E466" s="29" t="s">
        <v>576</v>
      </c>
      <c r="F466" s="12" t="s">
        <v>22</v>
      </c>
      <c r="G466" s="13">
        <v>10973613</v>
      </c>
      <c r="H466" s="13">
        <f t="shared" si="64"/>
        <v>10973613</v>
      </c>
      <c r="I466" s="13"/>
      <c r="J466" s="13"/>
      <c r="K466" s="13">
        <f t="shared" si="65"/>
        <v>10973613</v>
      </c>
      <c r="L466" s="14"/>
      <c r="M466" s="15">
        <v>44996</v>
      </c>
      <c r="N466" s="15">
        <f t="shared" si="66"/>
        <v>45026</v>
      </c>
      <c r="O466" s="16"/>
      <c r="P466" s="16"/>
      <c r="Q466" s="16"/>
      <c r="R466" s="16"/>
      <c r="S466" s="17"/>
    </row>
    <row r="467" spans="1:19" ht="36" x14ac:dyDescent="0.25">
      <c r="A467" s="8">
        <v>21</v>
      </c>
      <c r="B467" s="9" t="s">
        <v>596</v>
      </c>
      <c r="C467" s="10" t="s">
        <v>575</v>
      </c>
      <c r="D467" s="11">
        <v>890100251</v>
      </c>
      <c r="E467" s="29" t="s">
        <v>576</v>
      </c>
      <c r="F467" s="12" t="s">
        <v>22</v>
      </c>
      <c r="G467" s="13">
        <v>7750594</v>
      </c>
      <c r="H467" s="13">
        <f t="shared" si="64"/>
        <v>7750594</v>
      </c>
      <c r="I467" s="13"/>
      <c r="J467" s="13"/>
      <c r="K467" s="13">
        <f t="shared" si="65"/>
        <v>7750594</v>
      </c>
      <c r="L467" s="14"/>
      <c r="M467" s="15">
        <v>44996</v>
      </c>
      <c r="N467" s="15">
        <f t="shared" si="66"/>
        <v>45026</v>
      </c>
      <c r="O467" s="16"/>
      <c r="P467" s="16"/>
      <c r="Q467" s="16"/>
      <c r="R467" s="16"/>
      <c r="S467" s="17"/>
    </row>
    <row r="468" spans="1:19" ht="36" x14ac:dyDescent="0.25">
      <c r="A468" s="8">
        <v>22</v>
      </c>
      <c r="B468" s="9" t="s">
        <v>597</v>
      </c>
      <c r="C468" s="10" t="s">
        <v>575</v>
      </c>
      <c r="D468" s="11">
        <v>890100251</v>
      </c>
      <c r="E468" s="29" t="s">
        <v>576</v>
      </c>
      <c r="F468" s="12" t="s">
        <v>22</v>
      </c>
      <c r="G468" s="13">
        <v>10628289</v>
      </c>
      <c r="H468" s="13">
        <f t="shared" si="64"/>
        <v>10628289</v>
      </c>
      <c r="I468" s="13"/>
      <c r="J468" s="13"/>
      <c r="K468" s="13">
        <f t="shared" si="65"/>
        <v>10628289</v>
      </c>
      <c r="L468" s="14"/>
      <c r="M468" s="15">
        <v>44996</v>
      </c>
      <c r="N468" s="15">
        <f t="shared" si="66"/>
        <v>45026</v>
      </c>
      <c r="O468" s="16"/>
      <c r="P468" s="16"/>
      <c r="Q468" s="16"/>
      <c r="R468" s="16"/>
      <c r="S468" s="17"/>
    </row>
    <row r="469" spans="1:19" ht="36" x14ac:dyDescent="0.25">
      <c r="A469" s="8">
        <v>23</v>
      </c>
      <c r="B469" s="9" t="s">
        <v>598</v>
      </c>
      <c r="C469" s="10" t="s">
        <v>575</v>
      </c>
      <c r="D469" s="11">
        <v>890100251</v>
      </c>
      <c r="E469" s="29" t="s">
        <v>576</v>
      </c>
      <c r="F469" s="12" t="s">
        <v>22</v>
      </c>
      <c r="G469" s="13">
        <v>11552015</v>
      </c>
      <c r="H469" s="13">
        <f t="shared" si="64"/>
        <v>11552015</v>
      </c>
      <c r="I469" s="13"/>
      <c r="J469" s="13"/>
      <c r="K469" s="13">
        <f t="shared" si="65"/>
        <v>11552015</v>
      </c>
      <c r="L469" s="14"/>
      <c r="M469" s="15">
        <v>44999</v>
      </c>
      <c r="N469" s="15">
        <f t="shared" si="66"/>
        <v>45029</v>
      </c>
      <c r="O469" s="16"/>
      <c r="P469" s="16"/>
      <c r="Q469" s="16"/>
      <c r="R469" s="16"/>
      <c r="S469" s="17"/>
    </row>
    <row r="470" spans="1:19" ht="24" x14ac:dyDescent="0.25">
      <c r="A470" s="8">
        <v>24</v>
      </c>
      <c r="B470" s="9" t="s">
        <v>599</v>
      </c>
      <c r="C470" s="10" t="s">
        <v>600</v>
      </c>
      <c r="D470" s="11">
        <v>891800111</v>
      </c>
      <c r="E470" s="44" t="s">
        <v>601</v>
      </c>
      <c r="F470" s="12" t="s">
        <v>22</v>
      </c>
      <c r="G470" s="13">
        <v>3620008</v>
      </c>
      <c r="H470" s="13">
        <f t="shared" si="64"/>
        <v>3620008</v>
      </c>
      <c r="I470" s="13"/>
      <c r="J470" s="13"/>
      <c r="K470" s="13">
        <f t="shared" si="65"/>
        <v>3620008</v>
      </c>
      <c r="L470" s="14"/>
      <c r="M470" s="15">
        <v>44972</v>
      </c>
      <c r="N470" s="15">
        <f t="shared" si="66"/>
        <v>45002</v>
      </c>
      <c r="O470" s="16"/>
      <c r="P470" s="16"/>
      <c r="Q470" s="16"/>
      <c r="R470" s="16"/>
      <c r="S470" s="17"/>
    </row>
    <row r="471" spans="1:19" ht="24" x14ac:dyDescent="0.25">
      <c r="A471" s="8">
        <v>25</v>
      </c>
      <c r="B471" s="9" t="s">
        <v>602</v>
      </c>
      <c r="C471" s="10" t="s">
        <v>600</v>
      </c>
      <c r="D471" s="11">
        <v>891800111</v>
      </c>
      <c r="E471" s="44" t="s">
        <v>601</v>
      </c>
      <c r="F471" s="12" t="s">
        <v>22</v>
      </c>
      <c r="G471" s="13">
        <v>10235333</v>
      </c>
      <c r="H471" s="13">
        <f t="shared" si="64"/>
        <v>10235333</v>
      </c>
      <c r="I471" s="13"/>
      <c r="J471" s="13"/>
      <c r="K471" s="13">
        <f t="shared" si="65"/>
        <v>10235333</v>
      </c>
      <c r="L471" s="14"/>
      <c r="M471" s="15">
        <v>44972</v>
      </c>
      <c r="N471" s="15">
        <f t="shared" si="66"/>
        <v>45002</v>
      </c>
      <c r="O471" s="16"/>
      <c r="P471" s="16"/>
      <c r="Q471" s="16"/>
      <c r="R471" s="16"/>
      <c r="S471" s="17"/>
    </row>
    <row r="472" spans="1:19" ht="24" x14ac:dyDescent="0.25">
      <c r="A472" s="8">
        <v>26</v>
      </c>
      <c r="B472" s="9" t="s">
        <v>603</v>
      </c>
      <c r="C472" s="10" t="s">
        <v>600</v>
      </c>
      <c r="D472" s="11">
        <v>891800111</v>
      </c>
      <c r="E472" s="44" t="s">
        <v>601</v>
      </c>
      <c r="F472" s="12" t="s">
        <v>22</v>
      </c>
      <c r="G472" s="13">
        <v>14358826</v>
      </c>
      <c r="H472" s="13">
        <f t="shared" si="64"/>
        <v>14358826</v>
      </c>
      <c r="I472" s="13"/>
      <c r="J472" s="13"/>
      <c r="K472" s="13">
        <f t="shared" si="65"/>
        <v>14358826</v>
      </c>
      <c r="L472" s="14"/>
      <c r="M472" s="15">
        <v>44972</v>
      </c>
      <c r="N472" s="15">
        <f t="shared" si="66"/>
        <v>45002</v>
      </c>
      <c r="O472" s="16"/>
      <c r="P472" s="16"/>
      <c r="Q472" s="16"/>
      <c r="R472" s="16"/>
      <c r="S472" s="17"/>
    </row>
    <row r="473" spans="1:19" ht="24" x14ac:dyDescent="0.25">
      <c r="A473" s="8">
        <v>27</v>
      </c>
      <c r="B473" s="9" t="s">
        <v>604</v>
      </c>
      <c r="C473" s="10" t="s">
        <v>600</v>
      </c>
      <c r="D473" s="11">
        <v>891800111</v>
      </c>
      <c r="E473" s="44" t="s">
        <v>601</v>
      </c>
      <c r="F473" s="12" t="s">
        <v>22</v>
      </c>
      <c r="G473" s="13">
        <v>13832465</v>
      </c>
      <c r="H473" s="13">
        <f t="shared" si="64"/>
        <v>13832465</v>
      </c>
      <c r="I473" s="13"/>
      <c r="J473" s="13"/>
      <c r="K473" s="13">
        <f t="shared" si="65"/>
        <v>13832465</v>
      </c>
      <c r="L473" s="14"/>
      <c r="M473" s="15">
        <v>44972</v>
      </c>
      <c r="N473" s="15">
        <f t="shared" si="66"/>
        <v>45002</v>
      </c>
      <c r="O473" s="16"/>
      <c r="P473" s="16"/>
      <c r="Q473" s="16"/>
      <c r="R473" s="16"/>
      <c r="S473" s="17"/>
    </row>
    <row r="474" spans="1:19" ht="24" x14ac:dyDescent="0.25">
      <c r="A474" s="8">
        <v>28</v>
      </c>
      <c r="B474" s="9" t="s">
        <v>605</v>
      </c>
      <c r="C474" s="10" t="s">
        <v>600</v>
      </c>
      <c r="D474" s="11">
        <v>891800111</v>
      </c>
      <c r="E474" s="44" t="s">
        <v>601</v>
      </c>
      <c r="F474" s="12" t="s">
        <v>22</v>
      </c>
      <c r="G474" s="13">
        <v>7615238</v>
      </c>
      <c r="H474" s="13">
        <f t="shared" si="64"/>
        <v>7615238</v>
      </c>
      <c r="I474" s="13"/>
      <c r="J474" s="13"/>
      <c r="K474" s="13">
        <f t="shared" si="65"/>
        <v>7615238</v>
      </c>
      <c r="L474" s="14"/>
      <c r="M474" s="15">
        <v>44977</v>
      </c>
      <c r="N474" s="15">
        <f t="shared" si="66"/>
        <v>45007</v>
      </c>
      <c r="O474" s="16"/>
      <c r="P474" s="16"/>
      <c r="Q474" s="16"/>
      <c r="R474" s="16"/>
      <c r="S474" s="17"/>
    </row>
    <row r="475" spans="1:19" ht="24" x14ac:dyDescent="0.25">
      <c r="A475" s="8">
        <v>29</v>
      </c>
      <c r="B475" s="9" t="s">
        <v>606</v>
      </c>
      <c r="C475" s="10" t="s">
        <v>600</v>
      </c>
      <c r="D475" s="11">
        <v>891800111</v>
      </c>
      <c r="E475" s="44" t="s">
        <v>601</v>
      </c>
      <c r="F475" s="12" t="s">
        <v>22</v>
      </c>
      <c r="G475" s="13">
        <v>34360727</v>
      </c>
      <c r="H475" s="13">
        <f t="shared" si="64"/>
        <v>34360727</v>
      </c>
      <c r="I475" s="13"/>
      <c r="J475" s="13"/>
      <c r="K475" s="13">
        <f t="shared" si="65"/>
        <v>34360727</v>
      </c>
      <c r="L475" s="14"/>
      <c r="M475" s="15">
        <v>44977</v>
      </c>
      <c r="N475" s="15">
        <f t="shared" si="66"/>
        <v>45007</v>
      </c>
      <c r="O475" s="16"/>
      <c r="P475" s="16"/>
      <c r="Q475" s="16"/>
      <c r="R475" s="16"/>
      <c r="S475" s="17"/>
    </row>
    <row r="476" spans="1:19" ht="24" x14ac:dyDescent="0.25">
      <c r="A476" s="8">
        <v>30</v>
      </c>
      <c r="B476" s="9" t="s">
        <v>607</v>
      </c>
      <c r="C476" s="10" t="s">
        <v>600</v>
      </c>
      <c r="D476" s="11">
        <v>891800111</v>
      </c>
      <c r="E476" s="44" t="s">
        <v>601</v>
      </c>
      <c r="F476" s="12" t="s">
        <v>22</v>
      </c>
      <c r="G476" s="13">
        <v>14358826</v>
      </c>
      <c r="H476" s="13">
        <f t="shared" si="64"/>
        <v>14358826</v>
      </c>
      <c r="I476" s="13"/>
      <c r="J476" s="13"/>
      <c r="K476" s="13">
        <f t="shared" si="65"/>
        <v>14358826</v>
      </c>
      <c r="L476" s="14"/>
      <c r="M476" s="15">
        <v>44977</v>
      </c>
      <c r="N476" s="15">
        <f t="shared" si="66"/>
        <v>45007</v>
      </c>
      <c r="O476" s="16"/>
      <c r="P476" s="16"/>
      <c r="Q476" s="16"/>
      <c r="R476" s="16"/>
      <c r="S476" s="17"/>
    </row>
    <row r="477" spans="1:19" ht="24" x14ac:dyDescent="0.25">
      <c r="A477" s="8">
        <v>31</v>
      </c>
      <c r="B477" s="9" t="s">
        <v>608</v>
      </c>
      <c r="C477" s="10" t="s">
        <v>600</v>
      </c>
      <c r="D477" s="11">
        <v>891800111</v>
      </c>
      <c r="E477" s="44" t="s">
        <v>601</v>
      </c>
      <c r="F477" s="12" t="s">
        <v>22</v>
      </c>
      <c r="G477" s="13">
        <v>13832456</v>
      </c>
      <c r="H477" s="13">
        <f t="shared" si="64"/>
        <v>13832456</v>
      </c>
      <c r="I477" s="13"/>
      <c r="J477" s="13"/>
      <c r="K477" s="13">
        <f t="shared" si="65"/>
        <v>13832456</v>
      </c>
      <c r="L477" s="14"/>
      <c r="M477" s="15">
        <v>44977</v>
      </c>
      <c r="N477" s="15">
        <f t="shared" si="66"/>
        <v>45007</v>
      </c>
      <c r="O477" s="16"/>
      <c r="P477" s="16"/>
      <c r="Q477" s="16"/>
      <c r="R477" s="16"/>
      <c r="S477" s="17"/>
    </row>
    <row r="478" spans="1:19" ht="24" x14ac:dyDescent="0.25">
      <c r="A478" s="8">
        <v>32</v>
      </c>
      <c r="B478" s="9" t="s">
        <v>609</v>
      </c>
      <c r="C478" s="10" t="s">
        <v>600</v>
      </c>
      <c r="D478" s="11">
        <v>891800111</v>
      </c>
      <c r="E478" s="44" t="s">
        <v>601</v>
      </c>
      <c r="F478" s="12" t="s">
        <v>22</v>
      </c>
      <c r="G478" s="13">
        <v>9490744</v>
      </c>
      <c r="H478" s="13">
        <f t="shared" si="64"/>
        <v>9490744</v>
      </c>
      <c r="I478" s="13"/>
      <c r="J478" s="13"/>
      <c r="K478" s="13">
        <f t="shared" si="65"/>
        <v>9490744</v>
      </c>
      <c r="L478" s="14"/>
      <c r="M478" s="15">
        <v>44977</v>
      </c>
      <c r="N478" s="15">
        <f t="shared" si="66"/>
        <v>45007</v>
      </c>
      <c r="O478" s="16"/>
      <c r="P478" s="16"/>
      <c r="Q478" s="16"/>
      <c r="R478" s="16"/>
      <c r="S478" s="17"/>
    </row>
    <row r="479" spans="1:19" ht="24" x14ac:dyDescent="0.25">
      <c r="A479" s="8">
        <v>33</v>
      </c>
      <c r="B479" s="9" t="s">
        <v>610</v>
      </c>
      <c r="C479" s="10" t="s">
        <v>600</v>
      </c>
      <c r="D479" s="11">
        <v>891800111</v>
      </c>
      <c r="E479" s="44" t="s">
        <v>601</v>
      </c>
      <c r="F479" s="12" t="s">
        <v>22</v>
      </c>
      <c r="G479" s="13">
        <v>3718084</v>
      </c>
      <c r="H479" s="13">
        <f t="shared" si="64"/>
        <v>3718084</v>
      </c>
      <c r="I479" s="13"/>
      <c r="J479" s="13"/>
      <c r="K479" s="13">
        <f t="shared" si="65"/>
        <v>3718084</v>
      </c>
      <c r="L479" s="14"/>
      <c r="M479" s="15">
        <v>44991</v>
      </c>
      <c r="N479" s="15">
        <f t="shared" si="66"/>
        <v>45021</v>
      </c>
      <c r="O479" s="16"/>
      <c r="P479" s="16"/>
      <c r="Q479" s="16"/>
      <c r="R479" s="16"/>
      <c r="S479" s="17"/>
    </row>
    <row r="480" spans="1:19" ht="24" x14ac:dyDescent="0.25">
      <c r="A480" s="8">
        <v>34</v>
      </c>
      <c r="B480" s="9" t="s">
        <v>611</v>
      </c>
      <c r="C480" s="10" t="s">
        <v>600</v>
      </c>
      <c r="D480" s="11">
        <v>891800111</v>
      </c>
      <c r="E480" s="44" t="s">
        <v>601</v>
      </c>
      <c r="F480" s="12" t="s">
        <v>22</v>
      </c>
      <c r="G480" s="13">
        <v>9490774</v>
      </c>
      <c r="H480" s="13">
        <f t="shared" si="64"/>
        <v>9490774</v>
      </c>
      <c r="I480" s="13"/>
      <c r="J480" s="13"/>
      <c r="K480" s="13">
        <f t="shared" si="65"/>
        <v>9490774</v>
      </c>
      <c r="L480" s="14"/>
      <c r="M480" s="15">
        <v>44991</v>
      </c>
      <c r="N480" s="15">
        <f t="shared" si="66"/>
        <v>45021</v>
      </c>
      <c r="O480" s="16"/>
      <c r="P480" s="16"/>
      <c r="Q480" s="16"/>
      <c r="R480" s="16"/>
      <c r="S480" s="17"/>
    </row>
    <row r="481" spans="1:19" ht="24" x14ac:dyDescent="0.25">
      <c r="A481" s="8">
        <v>35</v>
      </c>
      <c r="B481" s="9" t="s">
        <v>612</v>
      </c>
      <c r="C481" s="10" t="s">
        <v>600</v>
      </c>
      <c r="D481" s="11">
        <v>891800111</v>
      </c>
      <c r="E481" s="44" t="s">
        <v>601</v>
      </c>
      <c r="F481" s="12" t="s">
        <v>22</v>
      </c>
      <c r="G481" s="13">
        <v>7343978</v>
      </c>
      <c r="H481" s="13">
        <f t="shared" si="64"/>
        <v>7343978</v>
      </c>
      <c r="I481" s="13"/>
      <c r="J481" s="13"/>
      <c r="K481" s="13">
        <f t="shared" si="65"/>
        <v>7343978</v>
      </c>
      <c r="L481" s="14"/>
      <c r="M481" s="15">
        <v>44991</v>
      </c>
      <c r="N481" s="15">
        <f t="shared" si="66"/>
        <v>45021</v>
      </c>
      <c r="O481" s="16"/>
      <c r="P481" s="16"/>
      <c r="Q481" s="16"/>
      <c r="R481" s="16"/>
      <c r="S481" s="17"/>
    </row>
    <row r="482" spans="1:19" ht="24" x14ac:dyDescent="0.25">
      <c r="A482" s="8">
        <v>36</v>
      </c>
      <c r="B482" s="9" t="s">
        <v>613</v>
      </c>
      <c r="C482" s="10" t="s">
        <v>600</v>
      </c>
      <c r="D482" s="11">
        <v>891800111</v>
      </c>
      <c r="E482" s="44" t="s">
        <v>601</v>
      </c>
      <c r="F482" s="12" t="s">
        <v>22</v>
      </c>
      <c r="G482" s="13">
        <v>5614813</v>
      </c>
      <c r="H482" s="13">
        <f t="shared" si="64"/>
        <v>5614813</v>
      </c>
      <c r="I482" s="13"/>
      <c r="J482" s="13"/>
      <c r="K482" s="13">
        <f t="shared" si="65"/>
        <v>5614813</v>
      </c>
      <c r="L482" s="14"/>
      <c r="M482" s="15">
        <v>44991</v>
      </c>
      <c r="N482" s="15">
        <f t="shared" si="66"/>
        <v>45021</v>
      </c>
      <c r="O482" s="16"/>
      <c r="P482" s="16"/>
      <c r="Q482" s="16"/>
      <c r="R482" s="16"/>
      <c r="S482" s="17"/>
    </row>
    <row r="483" spans="1:19" ht="24" x14ac:dyDescent="0.25">
      <c r="A483" s="8">
        <v>37</v>
      </c>
      <c r="B483" s="9" t="s">
        <v>614</v>
      </c>
      <c r="C483" s="10" t="s">
        <v>600</v>
      </c>
      <c r="D483" s="11">
        <v>891800111</v>
      </c>
      <c r="E483" s="44" t="s">
        <v>601</v>
      </c>
      <c r="F483" s="12" t="s">
        <v>22</v>
      </c>
      <c r="G483" s="13">
        <v>7615238</v>
      </c>
      <c r="H483" s="13">
        <f t="shared" si="64"/>
        <v>7615238</v>
      </c>
      <c r="I483" s="13"/>
      <c r="J483" s="13"/>
      <c r="K483" s="13">
        <f t="shared" si="65"/>
        <v>7615238</v>
      </c>
      <c r="L483" s="14"/>
      <c r="M483" s="15">
        <v>44991</v>
      </c>
      <c r="N483" s="15">
        <f t="shared" si="66"/>
        <v>45021</v>
      </c>
      <c r="O483" s="16"/>
      <c r="P483" s="16"/>
      <c r="Q483" s="16"/>
      <c r="R483" s="16"/>
      <c r="S483" s="17"/>
    </row>
    <row r="484" spans="1:19" ht="24" x14ac:dyDescent="0.25">
      <c r="A484" s="8">
        <v>38</v>
      </c>
      <c r="B484" s="9" t="s">
        <v>615</v>
      </c>
      <c r="C484" s="10" t="s">
        <v>600</v>
      </c>
      <c r="D484" s="11">
        <v>891800111</v>
      </c>
      <c r="E484" s="44" t="s">
        <v>601</v>
      </c>
      <c r="F484" s="12" t="s">
        <v>22</v>
      </c>
      <c r="G484" s="13">
        <v>4274147</v>
      </c>
      <c r="H484" s="13">
        <f t="shared" si="64"/>
        <v>4274147</v>
      </c>
      <c r="I484" s="13"/>
      <c r="J484" s="13"/>
      <c r="K484" s="13">
        <f t="shared" si="65"/>
        <v>4274147</v>
      </c>
      <c r="L484" s="14"/>
      <c r="M484" s="15">
        <v>44991</v>
      </c>
      <c r="N484" s="15">
        <f t="shared" si="66"/>
        <v>45021</v>
      </c>
      <c r="O484" s="16"/>
      <c r="P484" s="16"/>
      <c r="Q484" s="16"/>
      <c r="R484" s="16"/>
      <c r="S484" s="17"/>
    </row>
    <row r="485" spans="1:19" ht="24" x14ac:dyDescent="0.25">
      <c r="A485" s="8">
        <v>39</v>
      </c>
      <c r="B485" s="9" t="s">
        <v>616</v>
      </c>
      <c r="C485" s="10" t="s">
        <v>600</v>
      </c>
      <c r="D485" s="11">
        <v>891800111</v>
      </c>
      <c r="E485" s="44" t="s">
        <v>601</v>
      </c>
      <c r="F485" s="12" t="s">
        <v>22</v>
      </c>
      <c r="G485" s="13">
        <v>34351302</v>
      </c>
      <c r="H485" s="13">
        <f t="shared" si="64"/>
        <v>34351302</v>
      </c>
      <c r="I485" s="13"/>
      <c r="J485" s="13"/>
      <c r="K485" s="13">
        <f t="shared" si="65"/>
        <v>34351302</v>
      </c>
      <c r="L485" s="14"/>
      <c r="M485" s="15">
        <v>44991</v>
      </c>
      <c r="N485" s="15">
        <f t="shared" si="66"/>
        <v>45021</v>
      </c>
      <c r="O485" s="16"/>
      <c r="P485" s="16"/>
      <c r="Q485" s="16"/>
      <c r="R485" s="16"/>
      <c r="S485" s="17"/>
    </row>
    <row r="486" spans="1:19" ht="24" x14ac:dyDescent="0.25">
      <c r="A486" s="8">
        <v>40</v>
      </c>
      <c r="B486" s="9" t="s">
        <v>617</v>
      </c>
      <c r="C486" s="10" t="s">
        <v>600</v>
      </c>
      <c r="D486" s="11">
        <v>891800111</v>
      </c>
      <c r="E486" s="44" t="s">
        <v>601</v>
      </c>
      <c r="F486" s="12" t="s">
        <v>22</v>
      </c>
      <c r="G486" s="13">
        <v>3718084</v>
      </c>
      <c r="H486" s="13">
        <f t="shared" si="64"/>
        <v>3718084</v>
      </c>
      <c r="I486" s="13"/>
      <c r="J486" s="13"/>
      <c r="K486" s="13">
        <f t="shared" si="65"/>
        <v>3718084</v>
      </c>
      <c r="L486" s="14"/>
      <c r="M486" s="15">
        <v>44991</v>
      </c>
      <c r="N486" s="15">
        <f t="shared" si="66"/>
        <v>45021</v>
      </c>
      <c r="O486" s="16"/>
      <c r="P486" s="16"/>
      <c r="Q486" s="16"/>
      <c r="R486" s="16"/>
      <c r="S486" s="17"/>
    </row>
    <row r="487" spans="1:19" ht="24" x14ac:dyDescent="0.25">
      <c r="A487" s="8">
        <v>41</v>
      </c>
      <c r="B487" s="9" t="s">
        <v>618</v>
      </c>
      <c r="C487" s="10" t="s">
        <v>600</v>
      </c>
      <c r="D487" s="11">
        <v>891800111</v>
      </c>
      <c r="E487" s="44" t="s">
        <v>601</v>
      </c>
      <c r="F487" s="12" t="s">
        <v>22</v>
      </c>
      <c r="G487" s="13">
        <v>951905</v>
      </c>
      <c r="H487" s="13">
        <f t="shared" si="64"/>
        <v>951905</v>
      </c>
      <c r="I487" s="13"/>
      <c r="J487" s="13"/>
      <c r="K487" s="13">
        <f t="shared" si="65"/>
        <v>951905</v>
      </c>
      <c r="L487" s="14"/>
      <c r="M487" s="15">
        <v>44998</v>
      </c>
      <c r="N487" s="15">
        <f t="shared" si="66"/>
        <v>45028</v>
      </c>
      <c r="O487" s="16"/>
      <c r="P487" s="16"/>
      <c r="Q487" s="16"/>
      <c r="R487" s="16"/>
      <c r="S487" s="17"/>
    </row>
    <row r="488" spans="1:19" ht="24" x14ac:dyDescent="0.25">
      <c r="A488" s="8">
        <v>42</v>
      </c>
      <c r="B488" s="9" t="s">
        <v>619</v>
      </c>
      <c r="C488" s="10" t="s">
        <v>600</v>
      </c>
      <c r="D488" s="11">
        <v>891800111</v>
      </c>
      <c r="E488" s="44" t="s">
        <v>601</v>
      </c>
      <c r="F488" s="12" t="s">
        <v>22</v>
      </c>
      <c r="G488" s="13">
        <v>951905</v>
      </c>
      <c r="H488" s="13">
        <f t="shared" si="64"/>
        <v>951905</v>
      </c>
      <c r="I488" s="13"/>
      <c r="J488" s="13"/>
      <c r="K488" s="13">
        <f t="shared" si="65"/>
        <v>951905</v>
      </c>
      <c r="L488" s="14"/>
      <c r="M488" s="15">
        <v>44998</v>
      </c>
      <c r="N488" s="15">
        <f t="shared" si="66"/>
        <v>45028</v>
      </c>
      <c r="O488" s="16"/>
      <c r="P488" s="16"/>
      <c r="Q488" s="16"/>
      <c r="R488" s="16"/>
      <c r="S488" s="17"/>
    </row>
    <row r="489" spans="1:19" ht="24" x14ac:dyDescent="0.25">
      <c r="A489" s="8">
        <v>43</v>
      </c>
      <c r="B489" s="9" t="s">
        <v>620</v>
      </c>
      <c r="C489" s="10" t="s">
        <v>600</v>
      </c>
      <c r="D489" s="11">
        <v>891800111</v>
      </c>
      <c r="E489" s="44" t="s">
        <v>601</v>
      </c>
      <c r="F489" s="12" t="s">
        <v>22</v>
      </c>
      <c r="G489" s="13">
        <v>4298006</v>
      </c>
      <c r="H489" s="13">
        <f t="shared" si="64"/>
        <v>4298006</v>
      </c>
      <c r="I489" s="13"/>
      <c r="J489" s="13"/>
      <c r="K489" s="13">
        <f t="shared" si="65"/>
        <v>4298006</v>
      </c>
      <c r="L489" s="14"/>
      <c r="M489" s="15">
        <v>44998</v>
      </c>
      <c r="N489" s="15">
        <f t="shared" si="66"/>
        <v>45028</v>
      </c>
      <c r="O489" s="16"/>
      <c r="P489" s="16"/>
      <c r="Q489" s="16"/>
      <c r="R489" s="16"/>
      <c r="S489" s="17"/>
    </row>
    <row r="490" spans="1:19" ht="24" x14ac:dyDescent="0.25">
      <c r="A490" s="8">
        <v>44</v>
      </c>
      <c r="B490" s="9" t="s">
        <v>621</v>
      </c>
      <c r="C490" s="10" t="s">
        <v>600</v>
      </c>
      <c r="D490" s="11">
        <v>891800111</v>
      </c>
      <c r="E490" s="44" t="s">
        <v>601</v>
      </c>
      <c r="F490" s="12" t="s">
        <v>22</v>
      </c>
      <c r="G490" s="13">
        <v>4298006</v>
      </c>
      <c r="H490" s="13">
        <f t="shared" si="64"/>
        <v>4298006</v>
      </c>
      <c r="I490" s="13"/>
      <c r="J490" s="13"/>
      <c r="K490" s="13">
        <f t="shared" si="65"/>
        <v>4298006</v>
      </c>
      <c r="L490" s="14"/>
      <c r="M490" s="15">
        <v>44998</v>
      </c>
      <c r="N490" s="15">
        <f t="shared" si="66"/>
        <v>45028</v>
      </c>
      <c r="O490" s="16"/>
      <c r="P490" s="16"/>
      <c r="Q490" s="16"/>
      <c r="R490" s="16"/>
      <c r="S490" s="17"/>
    </row>
    <row r="491" spans="1:19" ht="24" x14ac:dyDescent="0.25">
      <c r="A491" s="8">
        <v>45</v>
      </c>
      <c r="B491" s="9" t="s">
        <v>622</v>
      </c>
      <c r="C491" s="10" t="s">
        <v>600</v>
      </c>
      <c r="D491" s="11">
        <v>891800111</v>
      </c>
      <c r="E491" s="44" t="s">
        <v>601</v>
      </c>
      <c r="F491" s="12" t="s">
        <v>22</v>
      </c>
      <c r="G491" s="13">
        <v>2765798</v>
      </c>
      <c r="H491" s="13">
        <f t="shared" si="64"/>
        <v>2765798</v>
      </c>
      <c r="I491" s="13"/>
      <c r="J491" s="13"/>
      <c r="K491" s="13">
        <f t="shared" si="65"/>
        <v>2765798</v>
      </c>
      <c r="L491" s="14"/>
      <c r="M491" s="15">
        <v>44998</v>
      </c>
      <c r="N491" s="15">
        <f t="shared" si="66"/>
        <v>45028</v>
      </c>
      <c r="O491" s="16"/>
      <c r="P491" s="16"/>
      <c r="Q491" s="16"/>
      <c r="R491" s="16"/>
      <c r="S491" s="17"/>
    </row>
    <row r="492" spans="1:19" ht="24" x14ac:dyDescent="0.25">
      <c r="A492" s="8">
        <v>46</v>
      </c>
      <c r="B492" s="9" t="s">
        <v>623</v>
      </c>
      <c r="C492" s="10" t="s">
        <v>600</v>
      </c>
      <c r="D492" s="11">
        <v>891800111</v>
      </c>
      <c r="E492" s="44" t="s">
        <v>601</v>
      </c>
      <c r="F492" s="12" t="s">
        <v>22</v>
      </c>
      <c r="G492" s="13">
        <v>753770</v>
      </c>
      <c r="H492" s="13">
        <f t="shared" si="64"/>
        <v>753770</v>
      </c>
      <c r="I492" s="13"/>
      <c r="J492" s="13"/>
      <c r="K492" s="13">
        <f t="shared" si="65"/>
        <v>753770</v>
      </c>
      <c r="L492" s="14"/>
      <c r="M492" s="15">
        <v>44999</v>
      </c>
      <c r="N492" s="15">
        <f t="shared" si="66"/>
        <v>45029</v>
      </c>
      <c r="O492" s="16"/>
      <c r="P492" s="16"/>
      <c r="Q492" s="16"/>
      <c r="R492" s="16"/>
      <c r="S492" s="17"/>
    </row>
    <row r="493" spans="1:19" ht="24" x14ac:dyDescent="0.25">
      <c r="A493" s="8">
        <v>47</v>
      </c>
      <c r="B493" s="9" t="s">
        <v>624</v>
      </c>
      <c r="C493" s="10" t="s">
        <v>625</v>
      </c>
      <c r="D493" s="11">
        <v>901706403</v>
      </c>
      <c r="E493" s="44" t="s">
        <v>626</v>
      </c>
      <c r="F493" s="12" t="s">
        <v>22</v>
      </c>
      <c r="G493" s="13">
        <v>8856458</v>
      </c>
      <c r="H493" s="13">
        <f t="shared" si="64"/>
        <v>8856458</v>
      </c>
      <c r="I493" s="13"/>
      <c r="J493" s="13"/>
      <c r="K493" s="13">
        <f t="shared" si="65"/>
        <v>8856458</v>
      </c>
      <c r="L493" s="14"/>
      <c r="M493" s="15">
        <v>44986</v>
      </c>
      <c r="N493" s="15">
        <f t="shared" si="66"/>
        <v>45016</v>
      </c>
      <c r="O493" s="16"/>
      <c r="P493" s="16"/>
      <c r="Q493" s="16"/>
      <c r="R493" s="16"/>
      <c r="S493" s="17"/>
    </row>
    <row r="494" spans="1:19" ht="24" x14ac:dyDescent="0.25">
      <c r="A494" s="8">
        <v>48</v>
      </c>
      <c r="B494" s="9" t="s">
        <v>624</v>
      </c>
      <c r="C494" s="10" t="s">
        <v>625</v>
      </c>
      <c r="D494" s="11">
        <v>901706403</v>
      </c>
      <c r="E494" s="44" t="s">
        <v>626</v>
      </c>
      <c r="F494" s="12" t="s">
        <v>22</v>
      </c>
      <c r="G494" s="13">
        <v>8041000</v>
      </c>
      <c r="H494" s="13">
        <f t="shared" si="64"/>
        <v>8041000</v>
      </c>
      <c r="I494" s="13"/>
      <c r="J494" s="13"/>
      <c r="K494" s="13">
        <f t="shared" si="65"/>
        <v>8041000</v>
      </c>
      <c r="L494" s="14"/>
      <c r="M494" s="15">
        <v>45017</v>
      </c>
      <c r="N494" s="15">
        <f t="shared" si="66"/>
        <v>45047</v>
      </c>
      <c r="O494" s="16"/>
      <c r="P494" s="16"/>
      <c r="Q494" s="16"/>
      <c r="R494" s="16"/>
      <c r="S494" s="17"/>
    </row>
    <row r="495" spans="1:19" ht="24" x14ac:dyDescent="0.25">
      <c r="A495" s="8">
        <v>49</v>
      </c>
      <c r="B495" s="9" t="s">
        <v>624</v>
      </c>
      <c r="C495" s="10" t="s">
        <v>625</v>
      </c>
      <c r="D495" s="11">
        <v>901706403</v>
      </c>
      <c r="E495" s="44" t="s">
        <v>626</v>
      </c>
      <c r="F495" s="12" t="s">
        <v>22</v>
      </c>
      <c r="G495" s="13">
        <v>7990000</v>
      </c>
      <c r="H495" s="13">
        <f t="shared" si="64"/>
        <v>7990000</v>
      </c>
      <c r="I495" s="13"/>
      <c r="J495" s="13"/>
      <c r="K495" s="13">
        <f t="shared" si="65"/>
        <v>7990000</v>
      </c>
      <c r="L495" s="14"/>
      <c r="M495" s="15">
        <v>45078</v>
      </c>
      <c r="N495" s="15">
        <f t="shared" si="66"/>
        <v>45108</v>
      </c>
      <c r="O495" s="16"/>
      <c r="P495" s="16"/>
      <c r="Q495" s="16"/>
      <c r="R495" s="16"/>
      <c r="S495" s="17"/>
    </row>
    <row r="496" spans="1:19" ht="36" x14ac:dyDescent="0.25">
      <c r="A496" s="8">
        <v>50</v>
      </c>
      <c r="B496" s="9" t="s">
        <v>627</v>
      </c>
      <c r="C496" s="10" t="s">
        <v>628</v>
      </c>
      <c r="D496" s="11">
        <v>805017736</v>
      </c>
      <c r="E496" s="44" t="s">
        <v>629</v>
      </c>
      <c r="F496" s="12" t="s">
        <v>22</v>
      </c>
      <c r="G496" s="13">
        <v>39176736</v>
      </c>
      <c r="H496" s="13">
        <f t="shared" si="64"/>
        <v>39176736</v>
      </c>
      <c r="I496" s="13"/>
      <c r="J496" s="13"/>
      <c r="K496" s="39">
        <f t="shared" si="65"/>
        <v>39176736</v>
      </c>
      <c r="L496" s="14"/>
      <c r="M496" s="15">
        <v>44975</v>
      </c>
      <c r="N496" s="15">
        <f t="shared" si="66"/>
        <v>45005</v>
      </c>
      <c r="O496" s="16"/>
      <c r="P496" s="16"/>
      <c r="Q496" s="16"/>
      <c r="R496" s="16"/>
      <c r="S496" s="17"/>
    </row>
    <row r="497" spans="1:19" ht="36" x14ac:dyDescent="0.25">
      <c r="A497" s="8">
        <v>51</v>
      </c>
      <c r="B497" s="9" t="s">
        <v>630</v>
      </c>
      <c r="C497" s="10" t="s">
        <v>628</v>
      </c>
      <c r="D497" s="11">
        <v>805017736</v>
      </c>
      <c r="E497" s="44" t="s">
        <v>629</v>
      </c>
      <c r="F497" s="12" t="s">
        <v>22</v>
      </c>
      <c r="G497" s="13">
        <v>33679789</v>
      </c>
      <c r="H497" s="13">
        <f t="shared" si="64"/>
        <v>33679789</v>
      </c>
      <c r="I497" s="13"/>
      <c r="J497" s="13"/>
      <c r="K497" s="39">
        <f t="shared" si="65"/>
        <v>33679789</v>
      </c>
      <c r="L497" s="14"/>
      <c r="M497" s="15">
        <v>44984</v>
      </c>
      <c r="N497" s="15">
        <f t="shared" si="66"/>
        <v>45014</v>
      </c>
      <c r="O497" s="16"/>
      <c r="P497" s="16"/>
      <c r="Q497" s="16"/>
      <c r="R497" s="16"/>
      <c r="S497" s="17"/>
    </row>
    <row r="498" spans="1:19" ht="36" x14ac:dyDescent="0.25">
      <c r="A498" s="8">
        <v>52</v>
      </c>
      <c r="B498" s="9" t="s">
        <v>631</v>
      </c>
      <c r="C498" s="10" t="s">
        <v>628</v>
      </c>
      <c r="D498" s="11">
        <v>805017736</v>
      </c>
      <c r="E498" s="44" t="s">
        <v>629</v>
      </c>
      <c r="F498" s="12" t="s">
        <v>22</v>
      </c>
      <c r="G498" s="13">
        <v>5737704</v>
      </c>
      <c r="H498" s="13">
        <f t="shared" si="64"/>
        <v>5737704</v>
      </c>
      <c r="I498" s="13"/>
      <c r="J498" s="13"/>
      <c r="K498" s="39">
        <f t="shared" si="65"/>
        <v>5737704</v>
      </c>
      <c r="L498" s="14"/>
      <c r="M498" s="15">
        <v>44991</v>
      </c>
      <c r="N498" s="15">
        <f t="shared" si="66"/>
        <v>45021</v>
      </c>
      <c r="O498" s="16"/>
      <c r="P498" s="16"/>
      <c r="Q498" s="16"/>
      <c r="R498" s="16"/>
      <c r="S498" s="17"/>
    </row>
    <row r="499" spans="1:19" ht="36" x14ac:dyDescent="0.25">
      <c r="A499" s="8">
        <v>53</v>
      </c>
      <c r="B499" s="9" t="s">
        <v>632</v>
      </c>
      <c r="C499" s="10" t="s">
        <v>628</v>
      </c>
      <c r="D499" s="11">
        <v>805017736</v>
      </c>
      <c r="E499" s="44" t="s">
        <v>629</v>
      </c>
      <c r="F499" s="12" t="s">
        <v>22</v>
      </c>
      <c r="G499" s="13">
        <v>27935293</v>
      </c>
      <c r="H499" s="13">
        <f t="shared" si="64"/>
        <v>27935293</v>
      </c>
      <c r="I499" s="13"/>
      <c r="J499" s="13"/>
      <c r="K499" s="39">
        <f t="shared" si="65"/>
        <v>27935293</v>
      </c>
      <c r="L499" s="14"/>
      <c r="M499" s="15">
        <v>44991</v>
      </c>
      <c r="N499" s="15">
        <f t="shared" si="66"/>
        <v>45021</v>
      </c>
      <c r="O499" s="16"/>
      <c r="P499" s="16"/>
      <c r="Q499" s="16"/>
      <c r="R499" s="16"/>
      <c r="S499" s="17"/>
    </row>
    <row r="500" spans="1:19" ht="36" x14ac:dyDescent="0.25">
      <c r="A500" s="8">
        <v>54</v>
      </c>
      <c r="B500" s="9" t="s">
        <v>633</v>
      </c>
      <c r="C500" s="10" t="s">
        <v>628</v>
      </c>
      <c r="D500" s="11">
        <v>805017736</v>
      </c>
      <c r="E500" s="44" t="s">
        <v>629</v>
      </c>
      <c r="F500" s="12" t="s">
        <v>22</v>
      </c>
      <c r="G500" s="13">
        <v>3176611</v>
      </c>
      <c r="H500" s="13">
        <f t="shared" si="64"/>
        <v>3176611</v>
      </c>
      <c r="I500" s="13"/>
      <c r="J500" s="13"/>
      <c r="K500" s="39">
        <f t="shared" si="65"/>
        <v>3176611</v>
      </c>
      <c r="L500" s="14"/>
      <c r="M500" s="15">
        <v>44991</v>
      </c>
      <c r="N500" s="15">
        <f t="shared" si="66"/>
        <v>45021</v>
      </c>
      <c r="O500" s="16"/>
      <c r="P500" s="16"/>
      <c r="Q500" s="16"/>
      <c r="R500" s="16"/>
      <c r="S500" s="17"/>
    </row>
    <row r="501" spans="1:19" ht="36" x14ac:dyDescent="0.25">
      <c r="A501" s="8">
        <v>55</v>
      </c>
      <c r="B501" s="9" t="s">
        <v>634</v>
      </c>
      <c r="C501" s="10" t="s">
        <v>628</v>
      </c>
      <c r="D501" s="11">
        <v>805017736</v>
      </c>
      <c r="E501" s="44" t="s">
        <v>629</v>
      </c>
      <c r="F501" s="12" t="s">
        <v>22</v>
      </c>
      <c r="G501" s="13">
        <v>8109255</v>
      </c>
      <c r="H501" s="13">
        <f t="shared" si="64"/>
        <v>8109255</v>
      </c>
      <c r="I501" s="13"/>
      <c r="J501" s="13"/>
      <c r="K501" s="39">
        <f t="shared" si="65"/>
        <v>8109255</v>
      </c>
      <c r="L501" s="14"/>
      <c r="M501" s="15">
        <v>44991</v>
      </c>
      <c r="N501" s="15">
        <f t="shared" si="66"/>
        <v>45021</v>
      </c>
      <c r="O501" s="16"/>
      <c r="P501" s="16"/>
      <c r="Q501" s="16"/>
      <c r="R501" s="16"/>
      <c r="S501" s="17"/>
    </row>
    <row r="502" spans="1:19" ht="36" x14ac:dyDescent="0.25">
      <c r="A502" s="8">
        <v>56</v>
      </c>
      <c r="B502" s="9" t="s">
        <v>635</v>
      </c>
      <c r="C502" s="10" t="s">
        <v>628</v>
      </c>
      <c r="D502" s="11">
        <v>805017736</v>
      </c>
      <c r="E502" s="44" t="s">
        <v>629</v>
      </c>
      <c r="F502" s="12" t="s">
        <v>22</v>
      </c>
      <c r="G502" s="13">
        <v>3451595</v>
      </c>
      <c r="H502" s="13">
        <f t="shared" si="64"/>
        <v>3451595</v>
      </c>
      <c r="I502" s="13"/>
      <c r="J502" s="13"/>
      <c r="K502" s="39">
        <f t="shared" si="65"/>
        <v>3451595</v>
      </c>
      <c r="L502" s="14"/>
      <c r="M502" s="15">
        <v>44991</v>
      </c>
      <c r="N502" s="15">
        <f t="shared" si="66"/>
        <v>45021</v>
      </c>
      <c r="O502" s="16"/>
      <c r="P502" s="16"/>
      <c r="Q502" s="16"/>
      <c r="R502" s="16"/>
      <c r="S502" s="17"/>
    </row>
    <row r="503" spans="1:19" ht="36" x14ac:dyDescent="0.25">
      <c r="A503" s="8">
        <v>57</v>
      </c>
      <c r="B503" s="9" t="s">
        <v>636</v>
      </c>
      <c r="C503" s="10" t="s">
        <v>628</v>
      </c>
      <c r="D503" s="11">
        <v>805017736</v>
      </c>
      <c r="E503" s="44" t="s">
        <v>629</v>
      </c>
      <c r="F503" s="12" t="s">
        <v>22</v>
      </c>
      <c r="G503" s="13">
        <v>2479008</v>
      </c>
      <c r="H503" s="13">
        <f t="shared" si="64"/>
        <v>2479008</v>
      </c>
      <c r="I503" s="13"/>
      <c r="J503" s="13"/>
      <c r="K503" s="39">
        <f t="shared" si="65"/>
        <v>2479008</v>
      </c>
      <c r="L503" s="14"/>
      <c r="M503" s="15">
        <v>44991</v>
      </c>
      <c r="N503" s="15">
        <f t="shared" si="66"/>
        <v>45021</v>
      </c>
      <c r="O503" s="16"/>
      <c r="P503" s="16"/>
      <c r="Q503" s="16"/>
      <c r="R503" s="16"/>
      <c r="S503" s="17"/>
    </row>
    <row r="504" spans="1:19" ht="36" x14ac:dyDescent="0.25">
      <c r="A504" s="8">
        <v>58</v>
      </c>
      <c r="B504" s="9" t="s">
        <v>637</v>
      </c>
      <c r="C504" s="10" t="s">
        <v>628</v>
      </c>
      <c r="D504" s="11">
        <v>805017736</v>
      </c>
      <c r="E504" s="44" t="s">
        <v>629</v>
      </c>
      <c r="F504" s="12" t="s">
        <v>22</v>
      </c>
      <c r="G504" s="13">
        <v>26140807</v>
      </c>
      <c r="H504" s="13">
        <f t="shared" si="64"/>
        <v>26140807</v>
      </c>
      <c r="I504" s="13"/>
      <c r="J504" s="13"/>
      <c r="K504" s="39">
        <f t="shared" si="65"/>
        <v>26140807</v>
      </c>
      <c r="L504" s="14"/>
      <c r="M504" s="15">
        <v>44991</v>
      </c>
      <c r="N504" s="15">
        <f t="shared" si="66"/>
        <v>45021</v>
      </c>
      <c r="O504" s="16"/>
      <c r="P504" s="16"/>
      <c r="Q504" s="16"/>
      <c r="R504" s="16"/>
      <c r="S504" s="17"/>
    </row>
    <row r="505" spans="1:19" ht="36" x14ac:dyDescent="0.25">
      <c r="A505" s="8">
        <v>59</v>
      </c>
      <c r="B505" s="9" t="s">
        <v>638</v>
      </c>
      <c r="C505" s="10" t="s">
        <v>628</v>
      </c>
      <c r="D505" s="11">
        <v>805017736</v>
      </c>
      <c r="E505" s="44" t="s">
        <v>629</v>
      </c>
      <c r="F505" s="12" t="s">
        <v>22</v>
      </c>
      <c r="G505" s="13">
        <v>1876749</v>
      </c>
      <c r="H505" s="13">
        <f t="shared" si="64"/>
        <v>1876749</v>
      </c>
      <c r="I505" s="13"/>
      <c r="J505" s="13"/>
      <c r="K505" s="39">
        <f t="shared" si="65"/>
        <v>1876749</v>
      </c>
      <c r="L505" s="14"/>
      <c r="M505" s="15">
        <v>44991</v>
      </c>
      <c r="N505" s="15">
        <f t="shared" si="66"/>
        <v>45021</v>
      </c>
      <c r="O505" s="16"/>
      <c r="P505" s="16"/>
      <c r="Q505" s="16"/>
      <c r="R505" s="16"/>
      <c r="S505" s="17"/>
    </row>
    <row r="506" spans="1:19" ht="36" x14ac:dyDescent="0.25">
      <c r="A506" s="8">
        <v>60</v>
      </c>
      <c r="B506" s="9" t="s">
        <v>639</v>
      </c>
      <c r="C506" s="10" t="s">
        <v>628</v>
      </c>
      <c r="D506" s="11">
        <v>805017736</v>
      </c>
      <c r="E506" s="44" t="s">
        <v>629</v>
      </c>
      <c r="F506" s="12" t="s">
        <v>22</v>
      </c>
      <c r="G506" s="13">
        <v>5974044</v>
      </c>
      <c r="H506" s="13">
        <f t="shared" si="64"/>
        <v>5974044</v>
      </c>
      <c r="I506" s="13"/>
      <c r="J506" s="13"/>
      <c r="K506" s="39">
        <f t="shared" si="65"/>
        <v>5974044</v>
      </c>
      <c r="L506" s="14"/>
      <c r="M506" s="15">
        <v>45008</v>
      </c>
      <c r="N506" s="15">
        <f t="shared" si="66"/>
        <v>45038</v>
      </c>
      <c r="O506" s="16"/>
      <c r="P506" s="16"/>
      <c r="Q506" s="16"/>
      <c r="R506" s="16"/>
      <c r="S506" s="17"/>
    </row>
    <row r="507" spans="1:19" ht="36" x14ac:dyDescent="0.25">
      <c r="A507" s="8">
        <v>61</v>
      </c>
      <c r="B507" s="9" t="s">
        <v>640</v>
      </c>
      <c r="C507" s="10" t="s">
        <v>628</v>
      </c>
      <c r="D507" s="11">
        <v>805017736</v>
      </c>
      <c r="E507" s="44" t="s">
        <v>629</v>
      </c>
      <c r="F507" s="12" t="s">
        <v>22</v>
      </c>
      <c r="G507" s="13">
        <v>2109156</v>
      </c>
      <c r="H507" s="13">
        <f t="shared" si="64"/>
        <v>2109156</v>
      </c>
      <c r="I507" s="13"/>
      <c r="J507" s="13"/>
      <c r="K507" s="39">
        <f t="shared" si="65"/>
        <v>2109156</v>
      </c>
      <c r="L507" s="14"/>
      <c r="M507" s="15">
        <v>45008</v>
      </c>
      <c r="N507" s="15">
        <f t="shared" si="66"/>
        <v>45038</v>
      </c>
      <c r="O507" s="16"/>
      <c r="P507" s="16"/>
      <c r="Q507" s="16"/>
      <c r="R507" s="16"/>
      <c r="S507" s="17"/>
    </row>
    <row r="508" spans="1:19" ht="36" x14ac:dyDescent="0.25">
      <c r="A508" s="8">
        <v>62</v>
      </c>
      <c r="B508" s="9" t="s">
        <v>641</v>
      </c>
      <c r="C508" s="10" t="s">
        <v>628</v>
      </c>
      <c r="D508" s="11">
        <v>805017736</v>
      </c>
      <c r="E508" s="44" t="s">
        <v>629</v>
      </c>
      <c r="F508" s="12" t="s">
        <v>22</v>
      </c>
      <c r="G508" s="13">
        <v>21425534</v>
      </c>
      <c r="H508" s="13">
        <f t="shared" si="64"/>
        <v>21425534</v>
      </c>
      <c r="I508" s="13"/>
      <c r="J508" s="13"/>
      <c r="K508" s="39">
        <f t="shared" si="65"/>
        <v>21425534</v>
      </c>
      <c r="L508" s="14"/>
      <c r="M508" s="15">
        <v>45008</v>
      </c>
      <c r="N508" s="15">
        <f t="shared" si="66"/>
        <v>45038</v>
      </c>
      <c r="O508" s="16"/>
      <c r="P508" s="16"/>
      <c r="Q508" s="16"/>
      <c r="R508" s="16"/>
      <c r="S508" s="17"/>
    </row>
    <row r="509" spans="1:19" ht="36" x14ac:dyDescent="0.25">
      <c r="A509" s="8">
        <v>63</v>
      </c>
      <c r="B509" s="9" t="s">
        <v>642</v>
      </c>
      <c r="C509" s="10" t="s">
        <v>628</v>
      </c>
      <c r="D509" s="11">
        <v>805017736</v>
      </c>
      <c r="E509" s="44" t="s">
        <v>629</v>
      </c>
      <c r="F509" s="12" t="s">
        <v>22</v>
      </c>
      <c r="G509" s="13">
        <v>3670531</v>
      </c>
      <c r="H509" s="13">
        <f t="shared" si="64"/>
        <v>3670531</v>
      </c>
      <c r="I509" s="13"/>
      <c r="J509" s="13"/>
      <c r="K509" s="39">
        <f t="shared" si="65"/>
        <v>3670531</v>
      </c>
      <c r="L509" s="14"/>
      <c r="M509" s="15">
        <v>45010</v>
      </c>
      <c r="N509" s="15">
        <f t="shared" si="66"/>
        <v>45040</v>
      </c>
      <c r="O509" s="16"/>
      <c r="P509" s="16"/>
      <c r="Q509" s="16"/>
      <c r="R509" s="16"/>
      <c r="S509" s="17"/>
    </row>
    <row r="510" spans="1:19" ht="36" x14ac:dyDescent="0.25">
      <c r="A510" s="8">
        <v>64</v>
      </c>
      <c r="B510" s="9" t="s">
        <v>643</v>
      </c>
      <c r="C510" s="10" t="s">
        <v>628</v>
      </c>
      <c r="D510" s="11">
        <v>805017736</v>
      </c>
      <c r="E510" s="44" t="s">
        <v>629</v>
      </c>
      <c r="F510" s="12" t="s">
        <v>22</v>
      </c>
      <c r="G510" s="13">
        <v>5396812</v>
      </c>
      <c r="H510" s="13">
        <f t="shared" ref="H510:H528" si="67">+G510</f>
        <v>5396812</v>
      </c>
      <c r="I510" s="13"/>
      <c r="J510" s="13"/>
      <c r="K510" s="39">
        <f t="shared" ref="K510:K528" si="68">SUM(H510:J510)</f>
        <v>5396812</v>
      </c>
      <c r="L510" s="14"/>
      <c r="M510" s="15">
        <v>45012</v>
      </c>
      <c r="N510" s="15">
        <f t="shared" ref="N510:N526" si="69">+M510+30</f>
        <v>45042</v>
      </c>
      <c r="O510" s="16"/>
      <c r="P510" s="16"/>
      <c r="Q510" s="16"/>
      <c r="R510" s="16"/>
      <c r="S510" s="17"/>
    </row>
    <row r="511" spans="1:19" ht="36" x14ac:dyDescent="0.25">
      <c r="A511" s="8">
        <v>65</v>
      </c>
      <c r="B511" s="9" t="s">
        <v>644</v>
      </c>
      <c r="C511" s="10" t="s">
        <v>628</v>
      </c>
      <c r="D511" s="11">
        <v>805017736</v>
      </c>
      <c r="E511" s="44" t="s">
        <v>629</v>
      </c>
      <c r="F511" s="12" t="s">
        <v>22</v>
      </c>
      <c r="G511" s="13">
        <v>14753750</v>
      </c>
      <c r="H511" s="13">
        <f t="shared" si="67"/>
        <v>14753750</v>
      </c>
      <c r="I511" s="13"/>
      <c r="J511" s="13"/>
      <c r="K511" s="39">
        <f t="shared" si="68"/>
        <v>14753750</v>
      </c>
      <c r="L511" s="14"/>
      <c r="M511" s="15">
        <v>45012</v>
      </c>
      <c r="N511" s="15">
        <f t="shared" si="69"/>
        <v>45042</v>
      </c>
      <c r="O511" s="16"/>
      <c r="P511" s="16"/>
      <c r="Q511" s="16"/>
      <c r="R511" s="16"/>
      <c r="S511" s="17"/>
    </row>
    <row r="512" spans="1:19" ht="36" x14ac:dyDescent="0.25">
      <c r="A512" s="8">
        <v>66</v>
      </c>
      <c r="B512" s="9" t="s">
        <v>645</v>
      </c>
      <c r="C512" s="10" t="s">
        <v>628</v>
      </c>
      <c r="D512" s="11">
        <v>805017736</v>
      </c>
      <c r="E512" s="44" t="s">
        <v>629</v>
      </c>
      <c r="F512" s="12" t="s">
        <v>22</v>
      </c>
      <c r="G512" s="13">
        <v>15252971</v>
      </c>
      <c r="H512" s="13">
        <f t="shared" si="67"/>
        <v>15252971</v>
      </c>
      <c r="I512" s="13"/>
      <c r="J512" s="13"/>
      <c r="K512" s="39">
        <f t="shared" si="68"/>
        <v>15252971</v>
      </c>
      <c r="L512" s="14"/>
      <c r="M512" s="15">
        <v>45012</v>
      </c>
      <c r="N512" s="15">
        <f t="shared" si="69"/>
        <v>45042</v>
      </c>
      <c r="O512" s="16"/>
      <c r="P512" s="16"/>
      <c r="Q512" s="16"/>
      <c r="R512" s="16"/>
      <c r="S512" s="17"/>
    </row>
    <row r="513" spans="1:19" ht="36" x14ac:dyDescent="0.25">
      <c r="A513" s="8">
        <v>67</v>
      </c>
      <c r="B513" s="9" t="s">
        <v>646</v>
      </c>
      <c r="C513" s="10" t="s">
        <v>647</v>
      </c>
      <c r="D513" s="11">
        <v>860049851</v>
      </c>
      <c r="E513" s="29" t="s">
        <v>648</v>
      </c>
      <c r="F513" s="12" t="s">
        <v>22</v>
      </c>
      <c r="G513" s="13">
        <v>2846293</v>
      </c>
      <c r="H513" s="13">
        <f t="shared" si="67"/>
        <v>2846293</v>
      </c>
      <c r="I513" s="13"/>
      <c r="J513" s="13"/>
      <c r="K513" s="39">
        <f t="shared" si="68"/>
        <v>2846293</v>
      </c>
      <c r="L513" s="14"/>
      <c r="M513" s="15">
        <v>44653</v>
      </c>
      <c r="N513" s="15">
        <f t="shared" si="69"/>
        <v>44683</v>
      </c>
      <c r="O513" s="16"/>
      <c r="P513" s="16"/>
      <c r="Q513" s="16"/>
      <c r="R513" s="16"/>
      <c r="S513" s="17"/>
    </row>
    <row r="514" spans="1:19" ht="36" x14ac:dyDescent="0.25">
      <c r="A514" s="8">
        <v>68</v>
      </c>
      <c r="B514" s="9" t="s">
        <v>649</v>
      </c>
      <c r="C514" s="10" t="s">
        <v>647</v>
      </c>
      <c r="D514" s="11">
        <v>860049851</v>
      </c>
      <c r="E514" s="29" t="s">
        <v>648</v>
      </c>
      <c r="F514" s="12" t="s">
        <v>22</v>
      </c>
      <c r="G514" s="13">
        <v>3810674</v>
      </c>
      <c r="H514" s="13">
        <f t="shared" si="67"/>
        <v>3810674</v>
      </c>
      <c r="I514" s="13"/>
      <c r="J514" s="13"/>
      <c r="K514" s="39">
        <f t="shared" si="68"/>
        <v>3810674</v>
      </c>
      <c r="L514" s="14"/>
      <c r="M514" s="15">
        <v>44680</v>
      </c>
      <c r="N514" s="15">
        <f t="shared" si="69"/>
        <v>44710</v>
      </c>
      <c r="O514" s="16"/>
      <c r="P514" s="16"/>
      <c r="Q514" s="16"/>
      <c r="R514" s="16"/>
      <c r="S514" s="17"/>
    </row>
    <row r="515" spans="1:19" ht="36" x14ac:dyDescent="0.25">
      <c r="A515" s="8">
        <v>69</v>
      </c>
      <c r="B515" s="9" t="s">
        <v>650</v>
      </c>
      <c r="C515" s="10" t="s">
        <v>647</v>
      </c>
      <c r="D515" s="11">
        <v>860049851</v>
      </c>
      <c r="E515" s="29" t="s">
        <v>648</v>
      </c>
      <c r="F515" s="12" t="s">
        <v>22</v>
      </c>
      <c r="G515" s="13">
        <v>355910</v>
      </c>
      <c r="H515" s="13">
        <f t="shared" si="67"/>
        <v>355910</v>
      </c>
      <c r="I515" s="13"/>
      <c r="J515" s="13"/>
      <c r="K515" s="39">
        <f t="shared" si="68"/>
        <v>355910</v>
      </c>
      <c r="L515" s="14"/>
      <c r="M515" s="15">
        <v>44680</v>
      </c>
      <c r="N515" s="15">
        <f t="shared" si="69"/>
        <v>44710</v>
      </c>
      <c r="O515" s="16"/>
      <c r="P515" s="16"/>
      <c r="Q515" s="16"/>
      <c r="R515" s="16"/>
      <c r="S515" s="17"/>
    </row>
    <row r="516" spans="1:19" ht="36" x14ac:dyDescent="0.25">
      <c r="A516" s="8">
        <v>70</v>
      </c>
      <c r="B516" s="9" t="s">
        <v>651</v>
      </c>
      <c r="C516" s="10" t="s">
        <v>647</v>
      </c>
      <c r="D516" s="11">
        <v>860049851</v>
      </c>
      <c r="E516" s="29" t="s">
        <v>648</v>
      </c>
      <c r="F516" s="12" t="s">
        <v>22</v>
      </c>
      <c r="G516" s="13">
        <v>3372897</v>
      </c>
      <c r="H516" s="13">
        <f t="shared" si="67"/>
        <v>3372897</v>
      </c>
      <c r="I516" s="13"/>
      <c r="J516" s="13"/>
      <c r="K516" s="39">
        <f t="shared" si="68"/>
        <v>3372897</v>
      </c>
      <c r="L516" s="14"/>
      <c r="M516" s="15">
        <v>44690</v>
      </c>
      <c r="N516" s="15">
        <f t="shared" si="69"/>
        <v>44720</v>
      </c>
      <c r="O516" s="16"/>
      <c r="P516" s="16"/>
      <c r="Q516" s="16"/>
      <c r="R516" s="16"/>
      <c r="S516" s="17"/>
    </row>
    <row r="517" spans="1:19" ht="36" x14ac:dyDescent="0.25">
      <c r="A517" s="8">
        <v>71</v>
      </c>
      <c r="B517" s="9" t="s">
        <v>652</v>
      </c>
      <c r="C517" s="10" t="s">
        <v>647</v>
      </c>
      <c r="D517" s="11">
        <v>860049851</v>
      </c>
      <c r="E517" s="29" t="s">
        <v>648</v>
      </c>
      <c r="F517" s="12" t="s">
        <v>22</v>
      </c>
      <c r="G517" s="13">
        <v>4691632</v>
      </c>
      <c r="H517" s="13">
        <f t="shared" si="67"/>
        <v>4691632</v>
      </c>
      <c r="I517" s="13"/>
      <c r="J517" s="13"/>
      <c r="K517" s="39">
        <f t="shared" si="68"/>
        <v>4691632</v>
      </c>
      <c r="L517" s="14"/>
      <c r="M517" s="15">
        <v>44700</v>
      </c>
      <c r="N517" s="15">
        <f t="shared" si="69"/>
        <v>44730</v>
      </c>
      <c r="O517" s="16"/>
      <c r="P517" s="16"/>
      <c r="Q517" s="16"/>
      <c r="R517" s="16"/>
      <c r="S517" s="17"/>
    </row>
    <row r="518" spans="1:19" ht="36" x14ac:dyDescent="0.25">
      <c r="A518" s="8">
        <v>72</v>
      </c>
      <c r="B518" s="9" t="s">
        <v>653</v>
      </c>
      <c r="C518" s="10" t="s">
        <v>647</v>
      </c>
      <c r="D518" s="11">
        <v>860049851</v>
      </c>
      <c r="E518" s="29" t="s">
        <v>648</v>
      </c>
      <c r="F518" s="12" t="s">
        <v>22</v>
      </c>
      <c r="G518" s="13">
        <v>4693343</v>
      </c>
      <c r="H518" s="13">
        <f t="shared" si="67"/>
        <v>4693343</v>
      </c>
      <c r="I518" s="13"/>
      <c r="J518" s="13"/>
      <c r="K518" s="39">
        <f t="shared" si="68"/>
        <v>4693343</v>
      </c>
      <c r="L518" s="14"/>
      <c r="M518" s="15">
        <v>44713</v>
      </c>
      <c r="N518" s="15">
        <f t="shared" si="69"/>
        <v>44743</v>
      </c>
      <c r="O518" s="16"/>
      <c r="P518" s="16"/>
      <c r="Q518" s="16"/>
      <c r="R518" s="16"/>
      <c r="S518" s="17"/>
    </row>
    <row r="519" spans="1:19" ht="36" x14ac:dyDescent="0.25">
      <c r="A519" s="8">
        <v>73</v>
      </c>
      <c r="B519" s="9" t="s">
        <v>654</v>
      </c>
      <c r="C519" s="10" t="s">
        <v>647</v>
      </c>
      <c r="D519" s="11">
        <v>860049851</v>
      </c>
      <c r="E519" s="29" t="s">
        <v>648</v>
      </c>
      <c r="F519" s="12" t="s">
        <v>22</v>
      </c>
      <c r="G519" s="13">
        <v>181295</v>
      </c>
      <c r="H519" s="13">
        <f t="shared" si="67"/>
        <v>181295</v>
      </c>
      <c r="I519" s="13"/>
      <c r="J519" s="13"/>
      <c r="K519" s="39">
        <f t="shared" si="68"/>
        <v>181295</v>
      </c>
      <c r="L519" s="14"/>
      <c r="M519" s="15">
        <v>44729</v>
      </c>
      <c r="N519" s="15">
        <f t="shared" si="69"/>
        <v>44759</v>
      </c>
      <c r="O519" s="16"/>
      <c r="P519" s="16"/>
      <c r="Q519" s="16"/>
      <c r="R519" s="16"/>
      <c r="S519" s="17"/>
    </row>
    <row r="520" spans="1:19" ht="36" x14ac:dyDescent="0.25">
      <c r="A520" s="8">
        <v>74</v>
      </c>
      <c r="B520" s="9" t="s">
        <v>655</v>
      </c>
      <c r="C520" s="10" t="s">
        <v>647</v>
      </c>
      <c r="D520" s="11">
        <v>860049851</v>
      </c>
      <c r="E520" s="29" t="s">
        <v>648</v>
      </c>
      <c r="F520" s="12" t="s">
        <v>22</v>
      </c>
      <c r="G520" s="13">
        <v>3528884</v>
      </c>
      <c r="H520" s="13">
        <f t="shared" si="67"/>
        <v>3528884</v>
      </c>
      <c r="I520" s="13"/>
      <c r="J520" s="13"/>
      <c r="K520" s="39">
        <f t="shared" si="68"/>
        <v>3528884</v>
      </c>
      <c r="L520" s="14"/>
      <c r="M520" s="15">
        <v>44733</v>
      </c>
      <c r="N520" s="15">
        <f t="shared" si="69"/>
        <v>44763</v>
      </c>
      <c r="O520" s="16"/>
      <c r="P520" s="16"/>
      <c r="Q520" s="16"/>
      <c r="R520" s="16"/>
      <c r="S520" s="17"/>
    </row>
    <row r="521" spans="1:19" ht="36" x14ac:dyDescent="0.25">
      <c r="A521" s="8">
        <v>75</v>
      </c>
      <c r="B521" s="9" t="s">
        <v>656</v>
      </c>
      <c r="C521" s="10" t="s">
        <v>647</v>
      </c>
      <c r="D521" s="11">
        <v>860049851</v>
      </c>
      <c r="E521" s="29" t="s">
        <v>648</v>
      </c>
      <c r="F521" s="12" t="s">
        <v>22</v>
      </c>
      <c r="G521" s="13">
        <v>3528786</v>
      </c>
      <c r="H521" s="13">
        <f t="shared" si="67"/>
        <v>3528786</v>
      </c>
      <c r="I521" s="13"/>
      <c r="J521" s="13"/>
      <c r="K521" s="39">
        <f t="shared" si="68"/>
        <v>3528786</v>
      </c>
      <c r="L521" s="14"/>
      <c r="M521" s="15">
        <v>44754</v>
      </c>
      <c r="N521" s="15">
        <f t="shared" si="69"/>
        <v>44784</v>
      </c>
      <c r="O521" s="16"/>
      <c r="P521" s="16"/>
      <c r="Q521" s="16"/>
      <c r="R521" s="16"/>
      <c r="S521" s="17"/>
    </row>
    <row r="522" spans="1:19" ht="36" x14ac:dyDescent="0.25">
      <c r="A522" s="8">
        <v>76</v>
      </c>
      <c r="B522" s="9" t="s">
        <v>657</v>
      </c>
      <c r="C522" s="10" t="s">
        <v>647</v>
      </c>
      <c r="D522" s="11">
        <v>860049851</v>
      </c>
      <c r="E522" s="29" t="s">
        <v>648</v>
      </c>
      <c r="F522" s="12" t="s">
        <v>22</v>
      </c>
      <c r="G522" s="13">
        <v>3218692</v>
      </c>
      <c r="H522" s="13">
        <f t="shared" si="67"/>
        <v>3218692</v>
      </c>
      <c r="I522" s="13"/>
      <c r="J522" s="13"/>
      <c r="K522" s="39">
        <f t="shared" si="68"/>
        <v>3218692</v>
      </c>
      <c r="L522" s="14"/>
      <c r="M522" s="15">
        <v>44763</v>
      </c>
      <c r="N522" s="15">
        <f t="shared" si="69"/>
        <v>44793</v>
      </c>
      <c r="O522" s="16"/>
      <c r="P522" s="16"/>
      <c r="Q522" s="16"/>
      <c r="R522" s="16"/>
      <c r="S522" s="17"/>
    </row>
    <row r="523" spans="1:19" ht="36" x14ac:dyDescent="0.25">
      <c r="A523" s="8">
        <v>77</v>
      </c>
      <c r="B523" s="9" t="s">
        <v>658</v>
      </c>
      <c r="C523" s="10" t="s">
        <v>647</v>
      </c>
      <c r="D523" s="11">
        <v>860049851</v>
      </c>
      <c r="E523" s="29" t="s">
        <v>648</v>
      </c>
      <c r="F523" s="12" t="s">
        <v>22</v>
      </c>
      <c r="G523" s="13">
        <v>400000</v>
      </c>
      <c r="H523" s="13">
        <f t="shared" si="67"/>
        <v>400000</v>
      </c>
      <c r="I523" s="13"/>
      <c r="J523" s="13"/>
      <c r="K523" s="39">
        <f t="shared" si="68"/>
        <v>400000</v>
      </c>
      <c r="L523" s="14"/>
      <c r="M523" s="15">
        <v>44782</v>
      </c>
      <c r="N523" s="15">
        <f t="shared" si="69"/>
        <v>44812</v>
      </c>
      <c r="O523" s="16"/>
      <c r="P523" s="16"/>
      <c r="Q523" s="16"/>
      <c r="R523" s="16"/>
      <c r="S523" s="17"/>
    </row>
    <row r="524" spans="1:19" ht="36" x14ac:dyDescent="0.25">
      <c r="A524" s="8">
        <v>78</v>
      </c>
      <c r="B524" s="9" t="s">
        <v>659</v>
      </c>
      <c r="C524" s="10" t="s">
        <v>647</v>
      </c>
      <c r="D524" s="11">
        <v>860049851</v>
      </c>
      <c r="E524" s="29" t="s">
        <v>648</v>
      </c>
      <c r="F524" s="12" t="s">
        <v>22</v>
      </c>
      <c r="G524" s="13">
        <v>160580</v>
      </c>
      <c r="H524" s="13">
        <f t="shared" si="67"/>
        <v>160580</v>
      </c>
      <c r="I524" s="13"/>
      <c r="J524" s="13"/>
      <c r="K524" s="39">
        <f t="shared" si="68"/>
        <v>160580</v>
      </c>
      <c r="L524" s="14"/>
      <c r="M524" s="15">
        <v>44834</v>
      </c>
      <c r="N524" s="15">
        <f t="shared" si="69"/>
        <v>44864</v>
      </c>
      <c r="O524" s="16"/>
      <c r="P524" s="16"/>
      <c r="Q524" s="16"/>
      <c r="R524" s="16"/>
      <c r="S524" s="17"/>
    </row>
    <row r="525" spans="1:19" ht="24" x14ac:dyDescent="0.25">
      <c r="A525" s="8">
        <v>79</v>
      </c>
      <c r="B525" s="9" t="s">
        <v>660</v>
      </c>
      <c r="C525" s="10" t="s">
        <v>498</v>
      </c>
      <c r="D525" s="11">
        <v>805016278</v>
      </c>
      <c r="E525" s="29" t="s">
        <v>499</v>
      </c>
      <c r="F525" s="12" t="s">
        <v>22</v>
      </c>
      <c r="G525" s="13">
        <v>188205970</v>
      </c>
      <c r="H525" s="13">
        <f t="shared" si="67"/>
        <v>188205970</v>
      </c>
      <c r="I525" s="13"/>
      <c r="J525" s="13"/>
      <c r="K525" s="39">
        <f t="shared" si="68"/>
        <v>188205970</v>
      </c>
      <c r="L525" s="14"/>
      <c r="M525" s="15">
        <v>44972</v>
      </c>
      <c r="N525" s="15">
        <f t="shared" si="69"/>
        <v>45002</v>
      </c>
      <c r="O525" s="16"/>
      <c r="P525" s="16"/>
      <c r="Q525" s="16"/>
      <c r="R525" s="16"/>
      <c r="S525" s="17"/>
    </row>
    <row r="526" spans="1:19" ht="24" x14ac:dyDescent="0.25">
      <c r="A526" s="8">
        <v>80</v>
      </c>
      <c r="B526" s="9" t="s">
        <v>661</v>
      </c>
      <c r="C526" s="10" t="s">
        <v>662</v>
      </c>
      <c r="D526" s="11">
        <v>900525988</v>
      </c>
      <c r="E526" s="29" t="s">
        <v>663</v>
      </c>
      <c r="F526" s="12" t="s">
        <v>22</v>
      </c>
      <c r="G526" s="13">
        <v>4077400</v>
      </c>
      <c r="H526" s="13">
        <f t="shared" si="67"/>
        <v>4077400</v>
      </c>
      <c r="I526" s="13"/>
      <c r="J526" s="13"/>
      <c r="K526" s="39">
        <f t="shared" si="68"/>
        <v>4077400</v>
      </c>
      <c r="L526" s="14"/>
      <c r="M526" s="15">
        <v>45124</v>
      </c>
      <c r="N526" s="15">
        <f t="shared" si="69"/>
        <v>45154</v>
      </c>
      <c r="O526" s="16"/>
      <c r="P526" s="16"/>
      <c r="Q526" s="16"/>
      <c r="R526" s="16"/>
      <c r="S526" s="17"/>
    </row>
    <row r="527" spans="1:19" ht="24" x14ac:dyDescent="0.25">
      <c r="A527" s="8">
        <v>81</v>
      </c>
      <c r="B527" s="9" t="s">
        <v>664</v>
      </c>
      <c r="C527" s="10" t="s">
        <v>662</v>
      </c>
      <c r="D527" s="11">
        <v>900525988</v>
      </c>
      <c r="E527" s="29" t="s">
        <v>663</v>
      </c>
      <c r="F527" s="12" t="s">
        <v>22</v>
      </c>
      <c r="G527" s="13">
        <v>4077400</v>
      </c>
      <c r="H527" s="13">
        <f t="shared" si="67"/>
        <v>4077400</v>
      </c>
      <c r="I527" s="13"/>
      <c r="J527" s="13"/>
      <c r="K527" s="39">
        <f t="shared" si="68"/>
        <v>4077400</v>
      </c>
      <c r="L527" s="14"/>
      <c r="M527" s="15">
        <v>45168</v>
      </c>
      <c r="N527" s="15">
        <v>45168</v>
      </c>
      <c r="O527" s="16"/>
      <c r="P527" s="16"/>
      <c r="Q527" s="16"/>
      <c r="R527" s="16"/>
      <c r="S527" s="17"/>
    </row>
    <row r="528" spans="1:19" ht="24" x14ac:dyDescent="0.25">
      <c r="A528" s="8">
        <v>82</v>
      </c>
      <c r="B528" s="9" t="s">
        <v>665</v>
      </c>
      <c r="C528" s="10" t="s">
        <v>662</v>
      </c>
      <c r="D528" s="11">
        <v>900525988</v>
      </c>
      <c r="E528" s="29" t="s">
        <v>663</v>
      </c>
      <c r="F528" s="12" t="s">
        <v>22</v>
      </c>
      <c r="G528" s="13">
        <v>16309600</v>
      </c>
      <c r="H528" s="13">
        <f t="shared" si="67"/>
        <v>16309600</v>
      </c>
      <c r="I528" s="13"/>
      <c r="J528" s="13"/>
      <c r="K528" s="39">
        <f t="shared" si="68"/>
        <v>16309600</v>
      </c>
      <c r="L528" s="14"/>
      <c r="M528" s="15">
        <v>45168</v>
      </c>
      <c r="N528" s="15">
        <v>45168</v>
      </c>
      <c r="O528" s="16"/>
      <c r="P528" s="16"/>
      <c r="Q528" s="16"/>
      <c r="R528" s="16"/>
      <c r="S528" s="17"/>
    </row>
    <row r="529" spans="1:19" ht="15" x14ac:dyDescent="0.25">
      <c r="A529" s="30">
        <v>999999</v>
      </c>
      <c r="B529" s="31" t="s">
        <v>666</v>
      </c>
      <c r="C529" s="32"/>
      <c r="D529" s="32"/>
      <c r="E529" s="32"/>
      <c r="F529" s="32"/>
      <c r="G529" s="33">
        <f>SUM(G446:G528)</f>
        <v>1425909241</v>
      </c>
      <c r="H529" s="33">
        <f t="shared" ref="H529:K529" si="70">SUM(H446:H528)</f>
        <v>1425909241</v>
      </c>
      <c r="I529" s="33">
        <f t="shared" si="70"/>
        <v>0</v>
      </c>
      <c r="J529" s="33">
        <f t="shared" si="70"/>
        <v>0</v>
      </c>
      <c r="K529" s="33">
        <f t="shared" si="70"/>
        <v>1425909241</v>
      </c>
      <c r="L529" s="36"/>
      <c r="M529" s="35"/>
      <c r="N529" s="35"/>
      <c r="O529" s="36"/>
      <c r="P529" s="36"/>
      <c r="Q529" s="36"/>
      <c r="R529" s="36"/>
      <c r="S529" s="37"/>
    </row>
    <row r="530" spans="1:19" ht="24" x14ac:dyDescent="0.25">
      <c r="A530" s="8">
        <v>0</v>
      </c>
      <c r="B530" s="9" t="s">
        <v>667</v>
      </c>
      <c r="C530" s="10" t="s">
        <v>496</v>
      </c>
      <c r="D530" s="11">
        <v>800222190</v>
      </c>
      <c r="E530" s="29" t="s">
        <v>497</v>
      </c>
      <c r="F530" s="12" t="s">
        <v>22</v>
      </c>
      <c r="G530" s="39">
        <v>116940794</v>
      </c>
      <c r="H530" s="39">
        <f t="shared" ref="H530:H548" si="71">+G530</f>
        <v>116940794</v>
      </c>
      <c r="I530" s="39"/>
      <c r="J530" s="39"/>
      <c r="K530" s="39">
        <f t="shared" ref="K530:K548" si="72">SUM(H530:J530)</f>
        <v>116940794</v>
      </c>
      <c r="L530" s="26"/>
      <c r="M530" s="22">
        <v>44718</v>
      </c>
      <c r="N530" s="22">
        <f t="shared" ref="N530:N548" si="73">+M530+30</f>
        <v>44748</v>
      </c>
      <c r="O530" s="41"/>
      <c r="P530" s="41"/>
      <c r="Q530" s="41"/>
      <c r="R530" s="41"/>
      <c r="S530" s="42"/>
    </row>
    <row r="531" spans="1:19" ht="24" x14ac:dyDescent="0.25">
      <c r="A531" s="8">
        <v>1</v>
      </c>
      <c r="B531" s="9" t="s">
        <v>668</v>
      </c>
      <c r="C531" s="10" t="s">
        <v>669</v>
      </c>
      <c r="D531" s="11">
        <v>805008748</v>
      </c>
      <c r="E531" s="29" t="s">
        <v>670</v>
      </c>
      <c r="F531" s="12" t="s">
        <v>22</v>
      </c>
      <c r="G531" s="39">
        <v>1585679</v>
      </c>
      <c r="H531" s="39">
        <f t="shared" si="71"/>
        <v>1585679</v>
      </c>
      <c r="I531" s="39"/>
      <c r="J531" s="39"/>
      <c r="K531" s="39">
        <f t="shared" si="72"/>
        <v>1585679</v>
      </c>
      <c r="L531" s="26"/>
      <c r="M531" s="22">
        <v>45007</v>
      </c>
      <c r="N531" s="22">
        <f t="shared" si="73"/>
        <v>45037</v>
      </c>
      <c r="O531" s="41"/>
      <c r="P531" s="41"/>
      <c r="Q531" s="41"/>
      <c r="R531" s="41"/>
      <c r="S531" s="42"/>
    </row>
    <row r="532" spans="1:19" ht="24" x14ac:dyDescent="0.25">
      <c r="A532" s="8">
        <v>2</v>
      </c>
      <c r="B532" s="9" t="s">
        <v>671</v>
      </c>
      <c r="C532" s="10" t="s">
        <v>672</v>
      </c>
      <c r="D532" s="11">
        <v>900227767</v>
      </c>
      <c r="E532" s="29" t="s">
        <v>673</v>
      </c>
      <c r="F532" s="12" t="s">
        <v>22</v>
      </c>
      <c r="G532" s="39">
        <v>9198373</v>
      </c>
      <c r="H532" s="39">
        <f t="shared" si="71"/>
        <v>9198373</v>
      </c>
      <c r="I532" s="39"/>
      <c r="J532" s="39"/>
      <c r="K532" s="39">
        <f t="shared" si="72"/>
        <v>9198373</v>
      </c>
      <c r="L532" s="26"/>
      <c r="M532" s="22">
        <v>45027</v>
      </c>
      <c r="N532" s="22">
        <f t="shared" si="73"/>
        <v>45057</v>
      </c>
      <c r="O532" s="41"/>
      <c r="P532" s="41"/>
      <c r="Q532" s="41"/>
      <c r="R532" s="41"/>
      <c r="S532" s="42"/>
    </row>
    <row r="533" spans="1:19" ht="24" x14ac:dyDescent="0.25">
      <c r="A533" s="8">
        <v>3</v>
      </c>
      <c r="B533" s="9" t="s">
        <v>674</v>
      </c>
      <c r="C533" s="10" t="s">
        <v>672</v>
      </c>
      <c r="D533" s="11">
        <v>900227767</v>
      </c>
      <c r="E533" s="29" t="s">
        <v>673</v>
      </c>
      <c r="F533" s="12" t="s">
        <v>22</v>
      </c>
      <c r="G533" s="39">
        <v>7971923</v>
      </c>
      <c r="H533" s="39">
        <f t="shared" si="71"/>
        <v>7971923</v>
      </c>
      <c r="I533" s="39"/>
      <c r="J533" s="39"/>
      <c r="K533" s="39">
        <f t="shared" si="72"/>
        <v>7971923</v>
      </c>
      <c r="L533" s="26"/>
      <c r="M533" s="22">
        <v>45062</v>
      </c>
      <c r="N533" s="22">
        <f t="shared" si="73"/>
        <v>45092</v>
      </c>
      <c r="O533" s="41"/>
      <c r="P533" s="41"/>
      <c r="Q533" s="41"/>
      <c r="R533" s="41"/>
      <c r="S533" s="42"/>
    </row>
    <row r="534" spans="1:19" ht="15" x14ac:dyDescent="0.25">
      <c r="A534" s="8">
        <v>4</v>
      </c>
      <c r="B534" s="9" t="s">
        <v>675</v>
      </c>
      <c r="C534" s="10" t="s">
        <v>676</v>
      </c>
      <c r="D534" s="11">
        <v>900628357</v>
      </c>
      <c r="E534" s="29" t="s">
        <v>677</v>
      </c>
      <c r="F534" s="12" t="s">
        <v>22</v>
      </c>
      <c r="G534" s="39">
        <v>2472300</v>
      </c>
      <c r="H534" s="39">
        <f t="shared" si="71"/>
        <v>2472300</v>
      </c>
      <c r="I534" s="39"/>
      <c r="J534" s="39"/>
      <c r="K534" s="39">
        <f t="shared" si="72"/>
        <v>2472300</v>
      </c>
      <c r="L534" s="26"/>
      <c r="M534" s="22">
        <v>45198</v>
      </c>
      <c r="N534" s="22">
        <f t="shared" si="73"/>
        <v>45228</v>
      </c>
      <c r="O534" s="41"/>
      <c r="P534" s="41"/>
      <c r="Q534" s="41"/>
      <c r="R534" s="41"/>
      <c r="S534" s="42"/>
    </row>
    <row r="535" spans="1:19" ht="24" x14ac:dyDescent="0.25">
      <c r="A535" s="8">
        <v>5</v>
      </c>
      <c r="B535" s="9" t="s">
        <v>678</v>
      </c>
      <c r="C535" s="10" t="s">
        <v>539</v>
      </c>
      <c r="D535" s="11">
        <v>900852190</v>
      </c>
      <c r="E535" s="12" t="s">
        <v>540</v>
      </c>
      <c r="F535" s="12" t="s">
        <v>22</v>
      </c>
      <c r="G535" s="39">
        <v>11342318</v>
      </c>
      <c r="H535" s="39">
        <f t="shared" si="71"/>
        <v>11342318</v>
      </c>
      <c r="I535" s="39"/>
      <c r="J535" s="39"/>
      <c r="K535" s="39">
        <f t="shared" si="72"/>
        <v>11342318</v>
      </c>
      <c r="L535" s="26"/>
      <c r="M535" s="22">
        <v>45007</v>
      </c>
      <c r="N535" s="22">
        <f t="shared" si="73"/>
        <v>45037</v>
      </c>
      <c r="O535" s="41"/>
      <c r="P535" s="41"/>
      <c r="Q535" s="41"/>
      <c r="R535" s="41"/>
      <c r="S535" s="42"/>
    </row>
    <row r="536" spans="1:19" ht="24" x14ac:dyDescent="0.25">
      <c r="A536" s="8">
        <v>6</v>
      </c>
      <c r="B536" s="9" t="s">
        <v>679</v>
      </c>
      <c r="C536" s="10" t="s">
        <v>539</v>
      </c>
      <c r="D536" s="11">
        <v>900852190</v>
      </c>
      <c r="E536" s="12" t="s">
        <v>540</v>
      </c>
      <c r="F536" s="12" t="s">
        <v>22</v>
      </c>
      <c r="G536" s="39">
        <v>11355738</v>
      </c>
      <c r="H536" s="39">
        <f t="shared" si="71"/>
        <v>11355738</v>
      </c>
      <c r="I536" s="39"/>
      <c r="J536" s="39"/>
      <c r="K536" s="39">
        <f t="shared" si="72"/>
        <v>11355738</v>
      </c>
      <c r="L536" s="26"/>
      <c r="M536" s="22">
        <v>45013</v>
      </c>
      <c r="N536" s="22">
        <f t="shared" si="73"/>
        <v>45043</v>
      </c>
      <c r="O536" s="41"/>
      <c r="P536" s="41"/>
      <c r="Q536" s="41"/>
      <c r="R536" s="41"/>
      <c r="S536" s="42"/>
    </row>
    <row r="537" spans="1:19" ht="36" x14ac:dyDescent="0.25">
      <c r="A537" s="8">
        <v>7</v>
      </c>
      <c r="B537" s="9" t="s">
        <v>680</v>
      </c>
      <c r="C537" s="10" t="s">
        <v>551</v>
      </c>
      <c r="D537" s="11">
        <v>901117648</v>
      </c>
      <c r="E537" s="29" t="s">
        <v>552</v>
      </c>
      <c r="F537" s="12" t="s">
        <v>22</v>
      </c>
      <c r="G537" s="39">
        <v>49453072</v>
      </c>
      <c r="H537" s="39">
        <f t="shared" si="71"/>
        <v>49453072</v>
      </c>
      <c r="I537" s="39"/>
      <c r="J537" s="39"/>
      <c r="K537" s="39">
        <f t="shared" si="72"/>
        <v>49453072</v>
      </c>
      <c r="L537" s="26"/>
      <c r="M537" s="22">
        <v>44985</v>
      </c>
      <c r="N537" s="22">
        <f t="shared" si="73"/>
        <v>45015</v>
      </c>
      <c r="O537" s="41"/>
      <c r="P537" s="41"/>
      <c r="Q537" s="41"/>
      <c r="R537" s="41"/>
      <c r="S537" s="42"/>
    </row>
    <row r="538" spans="1:19" ht="36" x14ac:dyDescent="0.25">
      <c r="A538" s="8">
        <v>8</v>
      </c>
      <c r="B538" s="9" t="s">
        <v>681</v>
      </c>
      <c r="C538" s="10" t="s">
        <v>551</v>
      </c>
      <c r="D538" s="11">
        <v>901117648</v>
      </c>
      <c r="E538" s="29" t="s">
        <v>552</v>
      </c>
      <c r="F538" s="12" t="s">
        <v>22</v>
      </c>
      <c r="G538" s="39">
        <v>95442717</v>
      </c>
      <c r="H538" s="39">
        <f t="shared" si="71"/>
        <v>95442717</v>
      </c>
      <c r="I538" s="39"/>
      <c r="J538" s="39"/>
      <c r="K538" s="39">
        <f t="shared" si="72"/>
        <v>95442717</v>
      </c>
      <c r="L538" s="26"/>
      <c r="M538" s="22">
        <v>44999</v>
      </c>
      <c r="N538" s="22">
        <f t="shared" si="73"/>
        <v>45029</v>
      </c>
      <c r="O538" s="41"/>
      <c r="P538" s="41"/>
      <c r="Q538" s="41"/>
      <c r="R538" s="41"/>
      <c r="S538" s="42"/>
    </row>
    <row r="539" spans="1:19" ht="24" x14ac:dyDescent="0.25">
      <c r="A539" s="8">
        <v>9</v>
      </c>
      <c r="B539" s="9" t="s">
        <v>682</v>
      </c>
      <c r="C539" s="10" t="s">
        <v>683</v>
      </c>
      <c r="D539" s="11">
        <v>901128697</v>
      </c>
      <c r="E539" s="29" t="s">
        <v>684</v>
      </c>
      <c r="F539" s="12" t="s">
        <v>22</v>
      </c>
      <c r="G539" s="39">
        <v>1266389</v>
      </c>
      <c r="H539" s="39">
        <f t="shared" si="71"/>
        <v>1266389</v>
      </c>
      <c r="I539" s="39"/>
      <c r="J539" s="39"/>
      <c r="K539" s="39">
        <f t="shared" si="72"/>
        <v>1266389</v>
      </c>
      <c r="L539" s="26"/>
      <c r="M539" s="22">
        <v>45033</v>
      </c>
      <c r="N539" s="22">
        <f t="shared" si="73"/>
        <v>45063</v>
      </c>
      <c r="O539" s="41"/>
      <c r="P539" s="41"/>
      <c r="Q539" s="41"/>
      <c r="R539" s="41"/>
      <c r="S539" s="42"/>
    </row>
    <row r="540" spans="1:19" ht="24" x14ac:dyDescent="0.25">
      <c r="A540" s="8">
        <v>10</v>
      </c>
      <c r="B540" s="9" t="s">
        <v>685</v>
      </c>
      <c r="C540" s="10" t="s">
        <v>683</v>
      </c>
      <c r="D540" s="11">
        <v>901128697</v>
      </c>
      <c r="E540" s="29" t="s">
        <v>684</v>
      </c>
      <c r="F540" s="12" t="s">
        <v>22</v>
      </c>
      <c r="G540" s="39">
        <v>19969204</v>
      </c>
      <c r="H540" s="39">
        <f t="shared" si="71"/>
        <v>19969204</v>
      </c>
      <c r="I540" s="39"/>
      <c r="J540" s="39"/>
      <c r="K540" s="39">
        <f t="shared" si="72"/>
        <v>19969204</v>
      </c>
      <c r="L540" s="26"/>
      <c r="M540" s="22">
        <v>45033</v>
      </c>
      <c r="N540" s="22">
        <f t="shared" si="73"/>
        <v>45063</v>
      </c>
      <c r="O540" s="41"/>
      <c r="P540" s="41"/>
      <c r="Q540" s="41"/>
      <c r="R540" s="41"/>
      <c r="S540" s="42"/>
    </row>
    <row r="541" spans="1:19" ht="24" x14ac:dyDescent="0.25">
      <c r="A541" s="8">
        <v>11</v>
      </c>
      <c r="B541" s="9" t="s">
        <v>686</v>
      </c>
      <c r="C541" s="10" t="s">
        <v>683</v>
      </c>
      <c r="D541" s="11">
        <v>901128697</v>
      </c>
      <c r="E541" s="29" t="s">
        <v>684</v>
      </c>
      <c r="F541" s="12" t="s">
        <v>22</v>
      </c>
      <c r="G541" s="39">
        <v>972253</v>
      </c>
      <c r="H541" s="39">
        <f t="shared" si="71"/>
        <v>972253</v>
      </c>
      <c r="I541" s="39"/>
      <c r="J541" s="39"/>
      <c r="K541" s="39">
        <f t="shared" si="72"/>
        <v>972253</v>
      </c>
      <c r="L541" s="26"/>
      <c r="M541" s="22">
        <v>45044</v>
      </c>
      <c r="N541" s="22">
        <f t="shared" si="73"/>
        <v>45074</v>
      </c>
      <c r="O541" s="41"/>
      <c r="P541" s="41"/>
      <c r="Q541" s="41"/>
      <c r="R541" s="41"/>
      <c r="S541" s="42"/>
    </row>
    <row r="542" spans="1:19" ht="24" x14ac:dyDescent="0.25">
      <c r="A542" s="8">
        <v>12</v>
      </c>
      <c r="B542" s="9" t="s">
        <v>687</v>
      </c>
      <c r="C542" s="10" t="s">
        <v>683</v>
      </c>
      <c r="D542" s="11">
        <v>901128697</v>
      </c>
      <c r="E542" s="29" t="s">
        <v>684</v>
      </c>
      <c r="F542" s="12" t="s">
        <v>22</v>
      </c>
      <c r="G542" s="39">
        <v>14460007</v>
      </c>
      <c r="H542" s="39">
        <f t="shared" si="71"/>
        <v>14460007</v>
      </c>
      <c r="I542" s="39"/>
      <c r="J542" s="39"/>
      <c r="K542" s="39">
        <f t="shared" si="72"/>
        <v>14460007</v>
      </c>
      <c r="L542" s="26"/>
      <c r="M542" s="22">
        <v>45062</v>
      </c>
      <c r="N542" s="22">
        <f t="shared" si="73"/>
        <v>45092</v>
      </c>
      <c r="O542" s="41"/>
      <c r="P542" s="41"/>
      <c r="Q542" s="41"/>
      <c r="R542" s="41"/>
      <c r="S542" s="42"/>
    </row>
    <row r="543" spans="1:19" ht="24" x14ac:dyDescent="0.25">
      <c r="A543" s="8">
        <v>13</v>
      </c>
      <c r="B543" s="9" t="s">
        <v>688</v>
      </c>
      <c r="C543" s="10" t="s">
        <v>683</v>
      </c>
      <c r="D543" s="11">
        <v>901128697</v>
      </c>
      <c r="E543" s="29" t="s">
        <v>684</v>
      </c>
      <c r="F543" s="12" t="s">
        <v>22</v>
      </c>
      <c r="G543" s="39">
        <v>954495</v>
      </c>
      <c r="H543" s="39">
        <f t="shared" si="71"/>
        <v>954495</v>
      </c>
      <c r="I543" s="39"/>
      <c r="J543" s="39"/>
      <c r="K543" s="39">
        <f t="shared" si="72"/>
        <v>954495</v>
      </c>
      <c r="L543" s="26"/>
      <c r="M543" s="22">
        <v>45062</v>
      </c>
      <c r="N543" s="22">
        <f t="shared" si="73"/>
        <v>45092</v>
      </c>
      <c r="O543" s="41"/>
      <c r="P543" s="41"/>
      <c r="Q543" s="41"/>
      <c r="R543" s="41"/>
      <c r="S543" s="42"/>
    </row>
    <row r="544" spans="1:19" ht="24" x14ac:dyDescent="0.25">
      <c r="A544" s="8">
        <v>14</v>
      </c>
      <c r="B544" s="9" t="s">
        <v>689</v>
      </c>
      <c r="C544" s="10" t="s">
        <v>683</v>
      </c>
      <c r="D544" s="11">
        <v>901128697</v>
      </c>
      <c r="E544" s="29" t="s">
        <v>684</v>
      </c>
      <c r="F544" s="12" t="s">
        <v>22</v>
      </c>
      <c r="G544" s="39">
        <v>7606884</v>
      </c>
      <c r="H544" s="39">
        <f t="shared" si="71"/>
        <v>7606884</v>
      </c>
      <c r="I544" s="39"/>
      <c r="J544" s="39"/>
      <c r="K544" s="39">
        <f t="shared" si="72"/>
        <v>7606884</v>
      </c>
      <c r="L544" s="26"/>
      <c r="M544" s="22">
        <v>45090</v>
      </c>
      <c r="N544" s="22">
        <f t="shared" si="73"/>
        <v>45120</v>
      </c>
      <c r="O544" s="41"/>
      <c r="P544" s="41"/>
      <c r="Q544" s="41"/>
      <c r="R544" s="41"/>
      <c r="S544" s="42"/>
    </row>
    <row r="545" spans="1:19" ht="24" x14ac:dyDescent="0.25">
      <c r="A545" s="8">
        <v>15</v>
      </c>
      <c r="B545" s="9" t="s">
        <v>690</v>
      </c>
      <c r="C545" s="10" t="s">
        <v>683</v>
      </c>
      <c r="D545" s="11">
        <v>901128697</v>
      </c>
      <c r="E545" s="29" t="s">
        <v>684</v>
      </c>
      <c r="F545" s="12" t="s">
        <v>22</v>
      </c>
      <c r="G545" s="39">
        <v>11087990</v>
      </c>
      <c r="H545" s="39">
        <f t="shared" si="71"/>
        <v>11087990</v>
      </c>
      <c r="I545" s="39"/>
      <c r="J545" s="39"/>
      <c r="K545" s="39">
        <f t="shared" si="72"/>
        <v>11087990</v>
      </c>
      <c r="L545" s="26"/>
      <c r="M545" s="22">
        <v>45100</v>
      </c>
      <c r="N545" s="22">
        <f t="shared" si="73"/>
        <v>45130</v>
      </c>
      <c r="O545" s="41"/>
      <c r="P545" s="41"/>
      <c r="Q545" s="41"/>
      <c r="R545" s="41"/>
      <c r="S545" s="42"/>
    </row>
    <row r="546" spans="1:19" ht="24" x14ac:dyDescent="0.25">
      <c r="A546" s="8">
        <v>16</v>
      </c>
      <c r="B546" s="9" t="s">
        <v>691</v>
      </c>
      <c r="C546" s="10" t="s">
        <v>683</v>
      </c>
      <c r="D546" s="11">
        <v>901128697</v>
      </c>
      <c r="E546" s="29" t="s">
        <v>684</v>
      </c>
      <c r="F546" s="12" t="s">
        <v>22</v>
      </c>
      <c r="G546" s="39">
        <v>10805738</v>
      </c>
      <c r="H546" s="39">
        <f t="shared" si="71"/>
        <v>10805738</v>
      </c>
      <c r="I546" s="39"/>
      <c r="J546" s="39"/>
      <c r="K546" s="39">
        <f t="shared" si="72"/>
        <v>10805738</v>
      </c>
      <c r="L546" s="26"/>
      <c r="M546" s="22">
        <v>45124</v>
      </c>
      <c r="N546" s="22">
        <f t="shared" si="73"/>
        <v>45154</v>
      </c>
      <c r="O546" s="41"/>
      <c r="P546" s="41"/>
      <c r="Q546" s="41"/>
      <c r="R546" s="41"/>
      <c r="S546" s="42"/>
    </row>
    <row r="547" spans="1:19" ht="24" x14ac:dyDescent="0.25">
      <c r="A547" s="8">
        <v>17</v>
      </c>
      <c r="B547" s="9" t="s">
        <v>692</v>
      </c>
      <c r="C547" s="10" t="s">
        <v>683</v>
      </c>
      <c r="D547" s="11">
        <v>901128697</v>
      </c>
      <c r="E547" s="29" t="s">
        <v>684</v>
      </c>
      <c r="F547" s="12" t="s">
        <v>22</v>
      </c>
      <c r="G547" s="39">
        <v>10954222</v>
      </c>
      <c r="H547" s="39">
        <f t="shared" si="71"/>
        <v>10954222</v>
      </c>
      <c r="I547" s="39"/>
      <c r="J547" s="39"/>
      <c r="K547" s="39">
        <f t="shared" si="72"/>
        <v>10954222</v>
      </c>
      <c r="L547" s="26"/>
      <c r="M547" s="22">
        <v>45124</v>
      </c>
      <c r="N547" s="22">
        <f t="shared" si="73"/>
        <v>45154</v>
      </c>
      <c r="O547" s="41"/>
      <c r="P547" s="41"/>
      <c r="Q547" s="41"/>
      <c r="R547" s="41"/>
      <c r="S547" s="42"/>
    </row>
    <row r="548" spans="1:19" ht="24" x14ac:dyDescent="0.25">
      <c r="A548" s="8">
        <v>18</v>
      </c>
      <c r="B548" s="9" t="s">
        <v>693</v>
      </c>
      <c r="C548" s="10" t="s">
        <v>683</v>
      </c>
      <c r="D548" s="11">
        <v>901128697</v>
      </c>
      <c r="E548" s="29" t="s">
        <v>684</v>
      </c>
      <c r="F548" s="12" t="s">
        <v>22</v>
      </c>
      <c r="G548" s="39">
        <v>8078882</v>
      </c>
      <c r="H548" s="39">
        <f t="shared" si="71"/>
        <v>8078882</v>
      </c>
      <c r="I548" s="39"/>
      <c r="J548" s="39"/>
      <c r="K548" s="39">
        <f t="shared" si="72"/>
        <v>8078882</v>
      </c>
      <c r="L548" s="26"/>
      <c r="M548" s="22">
        <v>45132</v>
      </c>
      <c r="N548" s="22">
        <f t="shared" si="73"/>
        <v>45162</v>
      </c>
      <c r="O548" s="41"/>
      <c r="P548" s="41"/>
      <c r="Q548" s="41"/>
      <c r="R548" s="41"/>
      <c r="S548" s="42"/>
    </row>
    <row r="549" spans="1:19" ht="15" x14ac:dyDescent="0.25">
      <c r="A549" s="30">
        <v>999999</v>
      </c>
      <c r="B549" s="31" t="s">
        <v>694</v>
      </c>
      <c r="C549" s="32"/>
      <c r="D549" s="32"/>
      <c r="E549" s="32"/>
      <c r="F549" s="32"/>
      <c r="G549" s="33">
        <f>SUM(G530:G548)</f>
        <v>391918978</v>
      </c>
      <c r="H549" s="33">
        <f t="shared" ref="H549:K549" si="74">SUM(H530:H548)</f>
        <v>391918978</v>
      </c>
      <c r="I549" s="33">
        <f t="shared" si="74"/>
        <v>0</v>
      </c>
      <c r="J549" s="33">
        <f t="shared" si="74"/>
        <v>0</v>
      </c>
      <c r="K549" s="33">
        <f t="shared" si="74"/>
        <v>391918978</v>
      </c>
      <c r="L549" s="36">
        <f>SUM(L447:L536)</f>
        <v>0</v>
      </c>
      <c r="M549" s="35"/>
      <c r="N549" s="35"/>
      <c r="O549" s="36"/>
      <c r="P549" s="36"/>
      <c r="Q549" s="36"/>
      <c r="R549" s="36"/>
      <c r="S549" s="37"/>
    </row>
    <row r="550" spans="1:19" ht="24" x14ac:dyDescent="0.25">
      <c r="A550" s="8">
        <v>0</v>
      </c>
      <c r="B550" s="9" t="s">
        <v>695</v>
      </c>
      <c r="C550" s="10" t="s">
        <v>555</v>
      </c>
      <c r="D550" s="11">
        <v>901170460</v>
      </c>
      <c r="E550" s="12" t="s">
        <v>696</v>
      </c>
      <c r="F550" s="12" t="s">
        <v>22</v>
      </c>
      <c r="G550" s="13">
        <v>9316596</v>
      </c>
      <c r="H550" s="13">
        <f t="shared" ref="H550:H568" si="75">+G550</f>
        <v>9316596</v>
      </c>
      <c r="I550" s="13"/>
      <c r="J550" s="13"/>
      <c r="K550" s="39">
        <f t="shared" ref="K550:K568" si="76">SUM(H550:J550)</f>
        <v>9316596</v>
      </c>
      <c r="L550" s="14"/>
      <c r="M550" s="15">
        <v>45202</v>
      </c>
      <c r="N550" s="15">
        <f t="shared" ref="N550:N568" si="77">+M550+30</f>
        <v>45232</v>
      </c>
      <c r="O550" s="16"/>
      <c r="P550" s="16"/>
      <c r="Q550" s="16"/>
      <c r="R550" s="16"/>
      <c r="S550" s="17"/>
    </row>
    <row r="551" spans="1:19" ht="36" x14ac:dyDescent="0.25">
      <c r="A551" s="8">
        <v>1</v>
      </c>
      <c r="B551" s="9" t="s">
        <v>697</v>
      </c>
      <c r="C551" s="10" t="s">
        <v>364</v>
      </c>
      <c r="D551" s="11">
        <v>890303208</v>
      </c>
      <c r="E551" s="29" t="s">
        <v>273</v>
      </c>
      <c r="F551" s="12" t="s">
        <v>22</v>
      </c>
      <c r="G551" s="13">
        <v>23598074</v>
      </c>
      <c r="H551" s="13">
        <f t="shared" si="75"/>
        <v>23598074</v>
      </c>
      <c r="I551" s="13"/>
      <c r="J551" s="13"/>
      <c r="K551" s="39">
        <f t="shared" si="76"/>
        <v>23598074</v>
      </c>
      <c r="L551" s="14"/>
      <c r="M551" s="15">
        <v>44610</v>
      </c>
      <c r="N551" s="15">
        <f t="shared" si="77"/>
        <v>44640</v>
      </c>
      <c r="O551" s="16"/>
      <c r="P551" s="16"/>
      <c r="Q551" s="16"/>
      <c r="R551" s="16"/>
      <c r="S551" s="17"/>
    </row>
    <row r="552" spans="1:19" ht="36" x14ac:dyDescent="0.25">
      <c r="A552" s="8">
        <v>2</v>
      </c>
      <c r="B552" s="9" t="s">
        <v>698</v>
      </c>
      <c r="C552" s="10" t="s">
        <v>364</v>
      </c>
      <c r="D552" s="11">
        <v>890303208</v>
      </c>
      <c r="E552" s="29" t="s">
        <v>273</v>
      </c>
      <c r="F552" s="12" t="s">
        <v>22</v>
      </c>
      <c r="G552" s="13">
        <v>49566897</v>
      </c>
      <c r="H552" s="13">
        <f t="shared" si="75"/>
        <v>49566897</v>
      </c>
      <c r="I552" s="13"/>
      <c r="J552" s="13"/>
      <c r="K552" s="39">
        <f t="shared" si="76"/>
        <v>49566897</v>
      </c>
      <c r="L552" s="14"/>
      <c r="M552" s="15">
        <v>44638</v>
      </c>
      <c r="N552" s="15">
        <f t="shared" si="77"/>
        <v>44668</v>
      </c>
      <c r="O552" s="16"/>
      <c r="P552" s="16"/>
      <c r="Q552" s="16"/>
      <c r="R552" s="16"/>
      <c r="S552" s="17"/>
    </row>
    <row r="553" spans="1:19" ht="36" x14ac:dyDescent="0.25">
      <c r="A553" s="8">
        <v>3</v>
      </c>
      <c r="B553" s="9" t="s">
        <v>699</v>
      </c>
      <c r="C553" s="10" t="s">
        <v>364</v>
      </c>
      <c r="D553" s="11">
        <v>890303208</v>
      </c>
      <c r="E553" s="29" t="s">
        <v>273</v>
      </c>
      <c r="F553" s="12" t="s">
        <v>22</v>
      </c>
      <c r="G553" s="13">
        <v>13054296</v>
      </c>
      <c r="H553" s="13">
        <f t="shared" si="75"/>
        <v>13054296</v>
      </c>
      <c r="I553" s="13"/>
      <c r="J553" s="13"/>
      <c r="K553" s="39">
        <f t="shared" si="76"/>
        <v>13054296</v>
      </c>
      <c r="L553" s="14"/>
      <c r="M553" s="15">
        <v>44681</v>
      </c>
      <c r="N553" s="15">
        <f t="shared" si="77"/>
        <v>44711</v>
      </c>
      <c r="O553" s="16"/>
      <c r="P553" s="16"/>
      <c r="Q553" s="16"/>
      <c r="R553" s="16"/>
      <c r="S553" s="17"/>
    </row>
    <row r="554" spans="1:19" ht="36" x14ac:dyDescent="0.25">
      <c r="A554" s="8">
        <v>4</v>
      </c>
      <c r="B554" s="9" t="s">
        <v>700</v>
      </c>
      <c r="C554" s="10" t="s">
        <v>364</v>
      </c>
      <c r="D554" s="11">
        <v>890303208</v>
      </c>
      <c r="E554" s="29" t="s">
        <v>273</v>
      </c>
      <c r="F554" s="12" t="s">
        <v>22</v>
      </c>
      <c r="G554" s="13">
        <v>13780734</v>
      </c>
      <c r="H554" s="13">
        <f t="shared" si="75"/>
        <v>13780734</v>
      </c>
      <c r="I554" s="13"/>
      <c r="J554" s="13"/>
      <c r="K554" s="39">
        <f t="shared" si="76"/>
        <v>13780734</v>
      </c>
      <c r="L554" s="14"/>
      <c r="M554" s="15">
        <v>44700</v>
      </c>
      <c r="N554" s="15">
        <f t="shared" si="77"/>
        <v>44730</v>
      </c>
      <c r="O554" s="16"/>
      <c r="P554" s="16"/>
      <c r="Q554" s="16"/>
      <c r="R554" s="16"/>
      <c r="S554" s="17"/>
    </row>
    <row r="555" spans="1:19" ht="36" x14ac:dyDescent="0.25">
      <c r="A555" s="8">
        <v>5</v>
      </c>
      <c r="B555" s="9" t="s">
        <v>701</v>
      </c>
      <c r="C555" s="10" t="s">
        <v>364</v>
      </c>
      <c r="D555" s="11">
        <v>890303208</v>
      </c>
      <c r="E555" s="29" t="s">
        <v>273</v>
      </c>
      <c r="F555" s="12" t="s">
        <v>22</v>
      </c>
      <c r="G555" s="13">
        <v>20758002</v>
      </c>
      <c r="H555" s="13">
        <f t="shared" si="75"/>
        <v>20758002</v>
      </c>
      <c r="I555" s="13"/>
      <c r="J555" s="13"/>
      <c r="K555" s="39">
        <f t="shared" si="76"/>
        <v>20758002</v>
      </c>
      <c r="L555" s="14"/>
      <c r="M555" s="15">
        <v>44707</v>
      </c>
      <c r="N555" s="15">
        <f t="shared" si="77"/>
        <v>44737</v>
      </c>
      <c r="O555" s="16"/>
      <c r="P555" s="16"/>
      <c r="Q555" s="16"/>
      <c r="R555" s="16"/>
      <c r="S555" s="17"/>
    </row>
    <row r="556" spans="1:19" ht="36" x14ac:dyDescent="0.25">
      <c r="A556" s="8" t="s">
        <v>702</v>
      </c>
      <c r="B556" s="9" t="s">
        <v>703</v>
      </c>
      <c r="C556" s="10" t="s">
        <v>364</v>
      </c>
      <c r="D556" s="11">
        <v>890303208</v>
      </c>
      <c r="E556" s="29" t="s">
        <v>273</v>
      </c>
      <c r="F556" s="12" t="s">
        <v>22</v>
      </c>
      <c r="G556" s="13">
        <v>20758002</v>
      </c>
      <c r="H556" s="13">
        <f t="shared" si="75"/>
        <v>20758002</v>
      </c>
      <c r="I556" s="13"/>
      <c r="J556" s="13"/>
      <c r="K556" s="39">
        <f t="shared" si="76"/>
        <v>20758002</v>
      </c>
      <c r="L556" s="14"/>
      <c r="M556" s="15">
        <v>44707</v>
      </c>
      <c r="N556" s="15">
        <f t="shared" si="77"/>
        <v>44737</v>
      </c>
      <c r="O556" s="16"/>
      <c r="P556" s="16"/>
      <c r="Q556" s="16"/>
      <c r="R556" s="16"/>
      <c r="S556" s="17"/>
    </row>
    <row r="557" spans="1:19" ht="36" x14ac:dyDescent="0.25">
      <c r="A557" s="8">
        <v>7</v>
      </c>
      <c r="B557" s="9" t="s">
        <v>704</v>
      </c>
      <c r="C557" s="10" t="s">
        <v>364</v>
      </c>
      <c r="D557" s="11">
        <v>890303208</v>
      </c>
      <c r="E557" s="29" t="s">
        <v>273</v>
      </c>
      <c r="F557" s="12" t="s">
        <v>22</v>
      </c>
      <c r="G557" s="13">
        <v>20758002</v>
      </c>
      <c r="H557" s="13">
        <f t="shared" si="75"/>
        <v>20758002</v>
      </c>
      <c r="I557" s="13"/>
      <c r="J557" s="13"/>
      <c r="K557" s="39">
        <f t="shared" si="76"/>
        <v>20758002</v>
      </c>
      <c r="L557" s="14"/>
      <c r="M557" s="15">
        <v>44707</v>
      </c>
      <c r="N557" s="15">
        <f t="shared" si="77"/>
        <v>44737</v>
      </c>
      <c r="O557" s="16"/>
      <c r="P557" s="16"/>
      <c r="Q557" s="16"/>
      <c r="R557" s="16"/>
      <c r="S557" s="17"/>
    </row>
    <row r="558" spans="1:19" ht="36" x14ac:dyDescent="0.25">
      <c r="A558" s="8">
        <v>8</v>
      </c>
      <c r="B558" s="9" t="s">
        <v>705</v>
      </c>
      <c r="C558" s="10" t="s">
        <v>364</v>
      </c>
      <c r="D558" s="11">
        <v>890303208</v>
      </c>
      <c r="E558" s="29" t="s">
        <v>273</v>
      </c>
      <c r="F558" s="12" t="s">
        <v>22</v>
      </c>
      <c r="G558" s="13">
        <v>20758002</v>
      </c>
      <c r="H558" s="13">
        <f t="shared" si="75"/>
        <v>20758002</v>
      </c>
      <c r="I558" s="13"/>
      <c r="J558" s="13"/>
      <c r="K558" s="39">
        <f t="shared" si="76"/>
        <v>20758002</v>
      </c>
      <c r="L558" s="14"/>
      <c r="M558" s="15">
        <v>44707</v>
      </c>
      <c r="N558" s="15">
        <f t="shared" si="77"/>
        <v>44737</v>
      </c>
      <c r="O558" s="16"/>
      <c r="P558" s="16"/>
      <c r="Q558" s="16"/>
      <c r="R558" s="16"/>
      <c r="S558" s="17"/>
    </row>
    <row r="559" spans="1:19" ht="36" x14ac:dyDescent="0.25">
      <c r="A559" s="8">
        <v>9</v>
      </c>
      <c r="B559" s="9" t="s">
        <v>706</v>
      </c>
      <c r="C559" s="10" t="s">
        <v>364</v>
      </c>
      <c r="D559" s="11">
        <v>890303208</v>
      </c>
      <c r="E559" s="29" t="s">
        <v>273</v>
      </c>
      <c r="F559" s="12" t="s">
        <v>22</v>
      </c>
      <c r="G559" s="13">
        <v>20758002</v>
      </c>
      <c r="H559" s="13">
        <f t="shared" si="75"/>
        <v>20758002</v>
      </c>
      <c r="I559" s="13"/>
      <c r="J559" s="13"/>
      <c r="K559" s="39">
        <f t="shared" si="76"/>
        <v>20758002</v>
      </c>
      <c r="L559" s="14"/>
      <c r="M559" s="15">
        <v>44707</v>
      </c>
      <c r="N559" s="15">
        <f t="shared" si="77"/>
        <v>44737</v>
      </c>
      <c r="O559" s="16"/>
      <c r="P559" s="16"/>
      <c r="Q559" s="16"/>
      <c r="R559" s="16"/>
      <c r="S559" s="17"/>
    </row>
    <row r="560" spans="1:19" ht="36" x14ac:dyDescent="0.25">
      <c r="A560" s="8">
        <v>10</v>
      </c>
      <c r="B560" s="9" t="s">
        <v>707</v>
      </c>
      <c r="C560" s="10" t="s">
        <v>364</v>
      </c>
      <c r="D560" s="11">
        <v>890303208</v>
      </c>
      <c r="E560" s="29" t="s">
        <v>273</v>
      </c>
      <c r="F560" s="12" t="s">
        <v>22</v>
      </c>
      <c r="G560" s="13">
        <v>20758002</v>
      </c>
      <c r="H560" s="13">
        <f t="shared" si="75"/>
        <v>20758002</v>
      </c>
      <c r="I560" s="13"/>
      <c r="J560" s="13"/>
      <c r="K560" s="39">
        <f t="shared" si="76"/>
        <v>20758002</v>
      </c>
      <c r="L560" s="14"/>
      <c r="M560" s="15">
        <v>44707</v>
      </c>
      <c r="N560" s="15">
        <f t="shared" si="77"/>
        <v>44737</v>
      </c>
      <c r="O560" s="16"/>
      <c r="P560" s="16"/>
      <c r="Q560" s="16"/>
      <c r="R560" s="16"/>
      <c r="S560" s="17"/>
    </row>
    <row r="561" spans="1:19" ht="36" x14ac:dyDescent="0.25">
      <c r="A561" s="8">
        <v>11</v>
      </c>
      <c r="B561" s="9" t="s">
        <v>708</v>
      </c>
      <c r="C561" s="10" t="s">
        <v>364</v>
      </c>
      <c r="D561" s="11">
        <v>890303208</v>
      </c>
      <c r="E561" s="29" t="s">
        <v>273</v>
      </c>
      <c r="F561" s="12" t="s">
        <v>22</v>
      </c>
      <c r="G561" s="13">
        <v>20758002</v>
      </c>
      <c r="H561" s="13">
        <f t="shared" si="75"/>
        <v>20758002</v>
      </c>
      <c r="I561" s="13"/>
      <c r="J561" s="13"/>
      <c r="K561" s="39">
        <f t="shared" si="76"/>
        <v>20758002</v>
      </c>
      <c r="L561" s="14"/>
      <c r="M561" s="15">
        <v>44707</v>
      </c>
      <c r="N561" s="15">
        <f t="shared" si="77"/>
        <v>44737</v>
      </c>
      <c r="O561" s="16"/>
      <c r="P561" s="16"/>
      <c r="Q561" s="16"/>
      <c r="R561" s="16"/>
      <c r="S561" s="17"/>
    </row>
    <row r="562" spans="1:19" ht="36" x14ac:dyDescent="0.25">
      <c r="A562" s="8">
        <v>12</v>
      </c>
      <c r="B562" s="9" t="s">
        <v>709</v>
      </c>
      <c r="C562" s="10" t="s">
        <v>364</v>
      </c>
      <c r="D562" s="11">
        <v>890303208</v>
      </c>
      <c r="E562" s="29" t="s">
        <v>273</v>
      </c>
      <c r="F562" s="12" t="s">
        <v>22</v>
      </c>
      <c r="G562" s="13">
        <v>27561467</v>
      </c>
      <c r="H562" s="13">
        <f t="shared" si="75"/>
        <v>27561467</v>
      </c>
      <c r="I562" s="13"/>
      <c r="J562" s="13"/>
      <c r="K562" s="39">
        <f t="shared" si="76"/>
        <v>27561467</v>
      </c>
      <c r="L562" s="14"/>
      <c r="M562" s="15">
        <v>44741</v>
      </c>
      <c r="N562" s="15">
        <f t="shared" si="77"/>
        <v>44771</v>
      </c>
      <c r="O562" s="16"/>
      <c r="P562" s="16"/>
      <c r="Q562" s="16"/>
      <c r="R562" s="16"/>
      <c r="S562" s="17"/>
    </row>
    <row r="563" spans="1:19" ht="36" x14ac:dyDescent="0.25">
      <c r="A563" s="8">
        <v>13</v>
      </c>
      <c r="B563" s="9" t="s">
        <v>710</v>
      </c>
      <c r="C563" s="10" t="s">
        <v>364</v>
      </c>
      <c r="D563" s="11">
        <v>890303208</v>
      </c>
      <c r="E563" s="29" t="s">
        <v>273</v>
      </c>
      <c r="F563" s="12" t="s">
        <v>22</v>
      </c>
      <c r="G563" s="13">
        <v>13780734</v>
      </c>
      <c r="H563" s="13">
        <f t="shared" si="75"/>
        <v>13780734</v>
      </c>
      <c r="I563" s="13"/>
      <c r="J563" s="13"/>
      <c r="K563" s="39">
        <f t="shared" si="76"/>
        <v>13780734</v>
      </c>
      <c r="L563" s="14"/>
      <c r="M563" s="15">
        <v>44753</v>
      </c>
      <c r="N563" s="15">
        <f t="shared" si="77"/>
        <v>44783</v>
      </c>
      <c r="O563" s="16"/>
      <c r="P563" s="16"/>
      <c r="Q563" s="16"/>
      <c r="R563" s="16"/>
      <c r="S563" s="17"/>
    </row>
    <row r="564" spans="1:19" ht="36" x14ac:dyDescent="0.25">
      <c r="A564" s="8">
        <v>14</v>
      </c>
      <c r="B564" s="9" t="s">
        <v>711</v>
      </c>
      <c r="C564" s="10" t="s">
        <v>364</v>
      </c>
      <c r="D564" s="11">
        <v>890303208</v>
      </c>
      <c r="E564" s="29" t="s">
        <v>273</v>
      </c>
      <c r="F564" s="12" t="s">
        <v>22</v>
      </c>
      <c r="G564" s="13">
        <v>41342202</v>
      </c>
      <c r="H564" s="13">
        <f t="shared" si="75"/>
        <v>41342202</v>
      </c>
      <c r="I564" s="13"/>
      <c r="J564" s="13"/>
      <c r="K564" s="39">
        <f t="shared" si="76"/>
        <v>41342202</v>
      </c>
      <c r="L564" s="14"/>
      <c r="M564" s="15">
        <v>44784</v>
      </c>
      <c r="N564" s="15">
        <f t="shared" si="77"/>
        <v>44814</v>
      </c>
      <c r="O564" s="16"/>
      <c r="P564" s="16"/>
      <c r="Q564" s="16"/>
      <c r="R564" s="16"/>
      <c r="S564" s="17"/>
    </row>
    <row r="565" spans="1:19" ht="36" x14ac:dyDescent="0.25">
      <c r="A565" s="8">
        <v>15</v>
      </c>
      <c r="B565" s="9" t="s">
        <v>712</v>
      </c>
      <c r="C565" s="10" t="s">
        <v>364</v>
      </c>
      <c r="D565" s="11">
        <v>890303208</v>
      </c>
      <c r="E565" s="29" t="s">
        <v>273</v>
      </c>
      <c r="F565" s="12" t="s">
        <v>22</v>
      </c>
      <c r="G565" s="13">
        <v>13780734</v>
      </c>
      <c r="H565" s="13">
        <f t="shared" si="75"/>
        <v>13780734</v>
      </c>
      <c r="I565" s="13"/>
      <c r="J565" s="13"/>
      <c r="K565" s="39">
        <f t="shared" si="76"/>
        <v>13780734</v>
      </c>
      <c r="L565" s="14"/>
      <c r="M565" s="15">
        <v>44834</v>
      </c>
      <c r="N565" s="15">
        <f t="shared" si="77"/>
        <v>44864</v>
      </c>
      <c r="O565" s="16"/>
      <c r="P565" s="16"/>
      <c r="Q565" s="16"/>
      <c r="R565" s="16"/>
      <c r="S565" s="17"/>
    </row>
    <row r="566" spans="1:19" ht="24" x14ac:dyDescent="0.25">
      <c r="A566" s="8">
        <v>16</v>
      </c>
      <c r="B566" s="9" t="s">
        <v>713</v>
      </c>
      <c r="C566" s="10" t="s">
        <v>714</v>
      </c>
      <c r="D566" s="11">
        <v>830501482</v>
      </c>
      <c r="E566" s="12" t="s">
        <v>715</v>
      </c>
      <c r="F566" s="12" t="s">
        <v>22</v>
      </c>
      <c r="G566" s="13">
        <v>3921985</v>
      </c>
      <c r="H566" s="13">
        <f t="shared" si="75"/>
        <v>3921985</v>
      </c>
      <c r="I566" s="13"/>
      <c r="J566" s="13"/>
      <c r="K566" s="39">
        <f t="shared" si="76"/>
        <v>3921985</v>
      </c>
      <c r="L566" s="14"/>
      <c r="M566" s="15">
        <v>44733</v>
      </c>
      <c r="N566" s="15">
        <f t="shared" si="77"/>
        <v>44763</v>
      </c>
      <c r="O566" s="16"/>
      <c r="P566" s="16"/>
      <c r="Q566" s="16"/>
      <c r="R566" s="16"/>
      <c r="S566" s="17"/>
    </row>
    <row r="567" spans="1:19" ht="24" x14ac:dyDescent="0.25">
      <c r="A567" s="8">
        <v>17</v>
      </c>
      <c r="B567" s="9" t="s">
        <v>716</v>
      </c>
      <c r="C567" s="10" t="s">
        <v>714</v>
      </c>
      <c r="D567" s="11">
        <v>830501482</v>
      </c>
      <c r="E567" s="12" t="s">
        <v>715</v>
      </c>
      <c r="F567" s="12" t="s">
        <v>22</v>
      </c>
      <c r="G567" s="13">
        <v>3921985</v>
      </c>
      <c r="H567" s="13">
        <f t="shared" si="75"/>
        <v>3921985</v>
      </c>
      <c r="I567" s="13"/>
      <c r="J567" s="13"/>
      <c r="K567" s="39">
        <f t="shared" si="76"/>
        <v>3921985</v>
      </c>
      <c r="L567" s="14"/>
      <c r="M567" s="15">
        <v>44754</v>
      </c>
      <c r="N567" s="15">
        <f t="shared" si="77"/>
        <v>44784</v>
      </c>
      <c r="O567" s="16"/>
      <c r="P567" s="16"/>
      <c r="Q567" s="16"/>
      <c r="R567" s="16"/>
      <c r="S567" s="17"/>
    </row>
    <row r="568" spans="1:19" ht="24" x14ac:dyDescent="0.25">
      <c r="A568" s="8">
        <v>18</v>
      </c>
      <c r="B568" s="9" t="s">
        <v>717</v>
      </c>
      <c r="C568" s="10" t="s">
        <v>714</v>
      </c>
      <c r="D568" s="11">
        <v>830501482</v>
      </c>
      <c r="E568" s="12" t="s">
        <v>715</v>
      </c>
      <c r="F568" s="12" t="s">
        <v>22</v>
      </c>
      <c r="G568" s="13">
        <v>3921985</v>
      </c>
      <c r="H568" s="13">
        <f t="shared" si="75"/>
        <v>3921985</v>
      </c>
      <c r="I568" s="13"/>
      <c r="J568" s="13"/>
      <c r="K568" s="39">
        <f t="shared" si="76"/>
        <v>3921985</v>
      </c>
      <c r="L568" s="14"/>
      <c r="M568" s="15">
        <v>44781</v>
      </c>
      <c r="N568" s="15">
        <f t="shared" si="77"/>
        <v>44811</v>
      </c>
      <c r="O568" s="16"/>
      <c r="P568" s="16"/>
      <c r="Q568" s="16"/>
      <c r="R568" s="16"/>
      <c r="S568" s="17"/>
    </row>
    <row r="569" spans="1:19" ht="15" x14ac:dyDescent="0.25">
      <c r="A569" s="30">
        <v>999999</v>
      </c>
      <c r="B569" s="31" t="s">
        <v>718</v>
      </c>
      <c r="C569" s="32"/>
      <c r="D569" s="32"/>
      <c r="E569" s="32"/>
      <c r="F569" s="32"/>
      <c r="G569" s="33">
        <f>SUM(G550:G568)</f>
        <v>362853703</v>
      </c>
      <c r="H569" s="33">
        <f>SUM(H550:H568)</f>
        <v>362853703</v>
      </c>
      <c r="I569" s="33">
        <f>SUM(I550:I568)</f>
        <v>0</v>
      </c>
      <c r="J569" s="33">
        <f>SUM(J550:J568)</f>
        <v>0</v>
      </c>
      <c r="K569" s="33">
        <f>SUM(K550:K568)</f>
        <v>362853703</v>
      </c>
      <c r="L569" s="36"/>
      <c r="M569" s="35"/>
      <c r="N569" s="35"/>
      <c r="O569" s="36"/>
      <c r="P569" s="36"/>
      <c r="Q569" s="36"/>
      <c r="R569" s="36"/>
      <c r="S569" s="37"/>
    </row>
    <row r="570" spans="1:19" ht="24" x14ac:dyDescent="0.25">
      <c r="A570" s="8">
        <v>0</v>
      </c>
      <c r="B570" s="9" t="s">
        <v>719</v>
      </c>
      <c r="C570" s="10" t="s">
        <v>720</v>
      </c>
      <c r="D570" s="11">
        <v>900834840</v>
      </c>
      <c r="E570" s="29" t="s">
        <v>721</v>
      </c>
      <c r="F570" s="12" t="s">
        <v>22</v>
      </c>
      <c r="G570" s="13">
        <v>1590280</v>
      </c>
      <c r="H570" s="13">
        <f>+G570</f>
        <v>1590280</v>
      </c>
      <c r="I570" s="13"/>
      <c r="J570" s="13"/>
      <c r="K570" s="39">
        <v>1590280</v>
      </c>
      <c r="L570" s="14"/>
      <c r="M570" s="15">
        <v>45076</v>
      </c>
      <c r="N570" s="15">
        <f>+M570+30</f>
        <v>45106</v>
      </c>
      <c r="O570" s="16"/>
      <c r="P570" s="16"/>
      <c r="Q570" s="16"/>
      <c r="R570" s="16"/>
      <c r="S570" s="17"/>
    </row>
    <row r="571" spans="1:19" ht="24" x14ac:dyDescent="0.25">
      <c r="A571" s="8">
        <v>1</v>
      </c>
      <c r="B571" s="9" t="s">
        <v>722</v>
      </c>
      <c r="C571" s="10" t="s">
        <v>720</v>
      </c>
      <c r="D571" s="11">
        <v>900834840</v>
      </c>
      <c r="E571" s="29" t="s">
        <v>721</v>
      </c>
      <c r="F571" s="12" t="s">
        <v>22</v>
      </c>
      <c r="G571" s="13">
        <v>1590280</v>
      </c>
      <c r="H571" s="13">
        <f>+G571</f>
        <v>1590280</v>
      </c>
      <c r="I571" s="13"/>
      <c r="J571" s="13"/>
      <c r="K571" s="39">
        <f>SUM(H571:J571)</f>
        <v>1590280</v>
      </c>
      <c r="L571" s="14"/>
      <c r="M571" s="15">
        <v>45107</v>
      </c>
      <c r="N571" s="15">
        <f>+M571+30</f>
        <v>45137</v>
      </c>
      <c r="O571" s="16"/>
      <c r="P571" s="16"/>
      <c r="Q571" s="16"/>
      <c r="R571" s="16"/>
      <c r="S571" s="17"/>
    </row>
    <row r="572" spans="1:19" ht="24" x14ac:dyDescent="0.25">
      <c r="A572" s="8">
        <v>2</v>
      </c>
      <c r="B572" s="9" t="s">
        <v>723</v>
      </c>
      <c r="C572" s="10" t="s">
        <v>720</v>
      </c>
      <c r="D572" s="11">
        <v>900834840</v>
      </c>
      <c r="E572" s="29" t="s">
        <v>721</v>
      </c>
      <c r="F572" s="12" t="s">
        <v>22</v>
      </c>
      <c r="G572" s="13">
        <v>1590280</v>
      </c>
      <c r="H572" s="13">
        <f>+G572</f>
        <v>1590280</v>
      </c>
      <c r="I572" s="13"/>
      <c r="J572" s="13"/>
      <c r="K572" s="39">
        <f>SUM(H572:J572)</f>
        <v>1590280</v>
      </c>
      <c r="L572" s="14"/>
      <c r="M572" s="15">
        <v>45135</v>
      </c>
      <c r="N572" s="15">
        <f>+M572+30</f>
        <v>45165</v>
      </c>
      <c r="O572" s="16"/>
      <c r="P572" s="16"/>
      <c r="Q572" s="16"/>
      <c r="R572" s="16"/>
      <c r="S572" s="17"/>
    </row>
    <row r="573" spans="1:19" ht="24" x14ac:dyDescent="0.25">
      <c r="A573" s="8">
        <v>3</v>
      </c>
      <c r="B573" s="9" t="s">
        <v>724</v>
      </c>
      <c r="C573" s="10" t="s">
        <v>720</v>
      </c>
      <c r="D573" s="11">
        <v>900834840</v>
      </c>
      <c r="E573" s="29" t="s">
        <v>721</v>
      </c>
      <c r="F573" s="12" t="s">
        <v>22</v>
      </c>
      <c r="G573" s="13">
        <v>1590280</v>
      </c>
      <c r="H573" s="13">
        <f>+G573</f>
        <v>1590280</v>
      </c>
      <c r="I573" s="13"/>
      <c r="J573" s="13"/>
      <c r="K573" s="39">
        <f>SUM(H573:J573)</f>
        <v>1590280</v>
      </c>
      <c r="L573" s="14"/>
      <c r="M573" s="15">
        <v>45167</v>
      </c>
      <c r="N573" s="15">
        <v>45167</v>
      </c>
      <c r="O573" s="16"/>
      <c r="P573" s="16"/>
      <c r="Q573" s="16"/>
      <c r="R573" s="16"/>
      <c r="S573" s="17"/>
    </row>
    <row r="574" spans="1:19" ht="15" x14ac:dyDescent="0.25">
      <c r="A574" s="30">
        <v>999999</v>
      </c>
      <c r="B574" s="31" t="s">
        <v>725</v>
      </c>
      <c r="C574" s="32"/>
      <c r="D574" s="32"/>
      <c r="E574" s="32"/>
      <c r="F574" s="32"/>
      <c r="G574" s="33">
        <f>SUM(G570:G573)</f>
        <v>6361120</v>
      </c>
      <c r="H574" s="33">
        <f>SUM(H570:H573)</f>
        <v>6361120</v>
      </c>
      <c r="I574" s="33">
        <f>SUM(I570:I573)</f>
        <v>0</v>
      </c>
      <c r="J574" s="33">
        <f>SUM(J570:J573)</f>
        <v>0</v>
      </c>
      <c r="K574" s="33">
        <f>SUM(K570:K573)</f>
        <v>6361120</v>
      </c>
      <c r="L574" s="36"/>
      <c r="M574" s="35"/>
      <c r="N574" s="35"/>
      <c r="O574" s="36"/>
      <c r="P574" s="36"/>
      <c r="Q574" s="36"/>
      <c r="R574" s="36"/>
      <c r="S574" s="37"/>
    </row>
    <row r="575" spans="1:19" ht="24" x14ac:dyDescent="0.25">
      <c r="A575" s="8">
        <v>0</v>
      </c>
      <c r="B575" s="9" t="s">
        <v>726</v>
      </c>
      <c r="C575" s="10" t="s">
        <v>727</v>
      </c>
      <c r="D575" s="11">
        <v>6342106</v>
      </c>
      <c r="E575" s="12" t="s">
        <v>728</v>
      </c>
      <c r="F575" s="12" t="s">
        <v>22</v>
      </c>
      <c r="G575" s="13">
        <v>1760</v>
      </c>
      <c r="H575" s="13">
        <f>+G575</f>
        <v>1760</v>
      </c>
      <c r="I575" s="13"/>
      <c r="J575" s="13"/>
      <c r="K575" s="39">
        <f>SUM(H575:J575)</f>
        <v>1760</v>
      </c>
      <c r="L575" s="14"/>
      <c r="M575" s="15">
        <v>45016</v>
      </c>
      <c r="N575" s="15">
        <v>45046</v>
      </c>
      <c r="O575" s="16"/>
      <c r="P575" s="16"/>
      <c r="Q575" s="16"/>
      <c r="R575" s="16"/>
      <c r="S575" s="17"/>
    </row>
    <row r="576" spans="1:19" ht="15" x14ac:dyDescent="0.25">
      <c r="A576" s="30">
        <v>999999</v>
      </c>
      <c r="B576" s="31" t="s">
        <v>729</v>
      </c>
      <c r="C576" s="32"/>
      <c r="D576" s="32"/>
      <c r="E576" s="32"/>
      <c r="F576" s="32"/>
      <c r="G576" s="33">
        <f>+G575</f>
        <v>1760</v>
      </c>
      <c r="H576" s="33">
        <f>+H575</f>
        <v>1760</v>
      </c>
      <c r="I576" s="33">
        <f>+I575</f>
        <v>0</v>
      </c>
      <c r="J576" s="33">
        <f>+J575</f>
        <v>0</v>
      </c>
      <c r="K576" s="33">
        <f>+K575</f>
        <v>1760</v>
      </c>
      <c r="L576" s="36"/>
      <c r="M576" s="35"/>
      <c r="N576" s="35"/>
      <c r="O576" s="36"/>
      <c r="P576" s="36"/>
      <c r="Q576" s="36"/>
      <c r="R576" s="36"/>
      <c r="S576" s="37"/>
    </row>
    <row r="577" spans="1:19" ht="15" x14ac:dyDescent="0.25">
      <c r="A577" s="8">
        <v>0</v>
      </c>
      <c r="B577" s="9" t="s">
        <v>730</v>
      </c>
      <c r="C577" s="10" t="s">
        <v>385</v>
      </c>
      <c r="D577" s="11">
        <v>11381077</v>
      </c>
      <c r="E577" s="29" t="s">
        <v>386</v>
      </c>
      <c r="F577" s="12" t="s">
        <v>22</v>
      </c>
      <c r="G577" s="13">
        <v>1420750</v>
      </c>
      <c r="H577" s="13">
        <f t="shared" ref="H577:H638" si="78">+G577</f>
        <v>1420750</v>
      </c>
      <c r="I577" s="13"/>
      <c r="J577" s="13"/>
      <c r="K577" s="39">
        <f t="shared" ref="K577:K637" si="79">SUM(H577:J577)</f>
        <v>1420750</v>
      </c>
      <c r="L577" s="14"/>
      <c r="M577" s="15">
        <v>45183</v>
      </c>
      <c r="N577" s="15">
        <v>45166</v>
      </c>
      <c r="O577" s="16"/>
      <c r="P577" s="16"/>
      <c r="Q577" s="16"/>
      <c r="R577" s="16"/>
      <c r="S577" s="17"/>
    </row>
    <row r="578" spans="1:19" ht="15" x14ac:dyDescent="0.25">
      <c r="A578" s="8">
        <v>1</v>
      </c>
      <c r="B578" s="9" t="s">
        <v>731</v>
      </c>
      <c r="C578" s="10" t="s">
        <v>385</v>
      </c>
      <c r="D578" s="11">
        <v>11381077</v>
      </c>
      <c r="E578" s="29" t="s">
        <v>386</v>
      </c>
      <c r="F578" s="12" t="s">
        <v>22</v>
      </c>
      <c r="G578" s="13">
        <v>1174570</v>
      </c>
      <c r="H578" s="13">
        <f t="shared" si="78"/>
        <v>1174570</v>
      </c>
      <c r="I578" s="13"/>
      <c r="J578" s="13"/>
      <c r="K578" s="39">
        <f t="shared" si="79"/>
        <v>1174570</v>
      </c>
      <c r="L578" s="14"/>
      <c r="M578" s="15">
        <v>45168</v>
      </c>
      <c r="N578" s="15">
        <v>45168</v>
      </c>
      <c r="O578" s="16"/>
      <c r="P578" s="16"/>
      <c r="Q578" s="16"/>
      <c r="R578" s="16"/>
      <c r="S578" s="17"/>
    </row>
    <row r="579" spans="1:19" ht="15" x14ac:dyDescent="0.25">
      <c r="A579" s="8">
        <v>2</v>
      </c>
      <c r="B579" s="9" t="s">
        <v>731</v>
      </c>
      <c r="C579" s="10" t="s">
        <v>385</v>
      </c>
      <c r="D579" s="11">
        <v>11381077</v>
      </c>
      <c r="E579" s="29" t="s">
        <v>386</v>
      </c>
      <c r="F579" s="12" t="s">
        <v>22</v>
      </c>
      <c r="G579" s="13">
        <v>756142</v>
      </c>
      <c r="H579" s="13">
        <f t="shared" si="78"/>
        <v>756142</v>
      </c>
      <c r="I579" s="13"/>
      <c r="J579" s="13"/>
      <c r="K579" s="39">
        <f t="shared" si="79"/>
        <v>756142</v>
      </c>
      <c r="L579" s="14"/>
      <c r="M579" s="15">
        <v>45114</v>
      </c>
      <c r="N579" s="15">
        <f t="shared" ref="N579:N614" si="80">+M579+30</f>
        <v>45144</v>
      </c>
      <c r="O579" s="16"/>
      <c r="P579" s="16"/>
      <c r="Q579" s="16"/>
      <c r="R579" s="16"/>
      <c r="S579" s="17"/>
    </row>
    <row r="580" spans="1:19" ht="15" x14ac:dyDescent="0.25">
      <c r="A580" s="8">
        <v>3</v>
      </c>
      <c r="B580" s="9" t="s">
        <v>731</v>
      </c>
      <c r="C580" s="10" t="s">
        <v>385</v>
      </c>
      <c r="D580" s="11">
        <v>11381077</v>
      </c>
      <c r="E580" s="29" t="s">
        <v>386</v>
      </c>
      <c r="F580" s="12" t="s">
        <v>22</v>
      </c>
      <c r="G580" s="13">
        <v>972062</v>
      </c>
      <c r="H580" s="13">
        <f t="shared" si="78"/>
        <v>972062</v>
      </c>
      <c r="I580" s="13"/>
      <c r="J580" s="13"/>
      <c r="K580" s="39">
        <f t="shared" si="79"/>
        <v>972062</v>
      </c>
      <c r="L580" s="14"/>
      <c r="M580" s="15">
        <v>45114</v>
      </c>
      <c r="N580" s="15">
        <f t="shared" si="80"/>
        <v>45144</v>
      </c>
      <c r="O580" s="16"/>
      <c r="P580" s="16"/>
      <c r="Q580" s="16"/>
      <c r="R580" s="16"/>
      <c r="S580" s="17"/>
    </row>
    <row r="581" spans="1:19" ht="15" x14ac:dyDescent="0.25">
      <c r="A581" s="8">
        <v>4</v>
      </c>
      <c r="B581" s="9" t="s">
        <v>731</v>
      </c>
      <c r="C581" s="10" t="s">
        <v>385</v>
      </c>
      <c r="D581" s="11">
        <v>11381077</v>
      </c>
      <c r="E581" s="29" t="s">
        <v>386</v>
      </c>
      <c r="F581" s="12" t="s">
        <v>22</v>
      </c>
      <c r="G581" s="13">
        <v>1223313</v>
      </c>
      <c r="H581" s="13">
        <f t="shared" si="78"/>
        <v>1223313</v>
      </c>
      <c r="I581" s="13"/>
      <c r="J581" s="13"/>
      <c r="K581" s="39">
        <f t="shared" si="79"/>
        <v>1223313</v>
      </c>
      <c r="L581" s="14"/>
      <c r="M581" s="15">
        <v>45114</v>
      </c>
      <c r="N581" s="15">
        <f t="shared" si="80"/>
        <v>45144</v>
      </c>
      <c r="O581" s="16"/>
      <c r="P581" s="16"/>
      <c r="Q581" s="16"/>
      <c r="R581" s="16"/>
      <c r="S581" s="17"/>
    </row>
    <row r="582" spans="1:19" ht="15" x14ac:dyDescent="0.25">
      <c r="A582" s="8">
        <v>5</v>
      </c>
      <c r="B582" s="9" t="s">
        <v>731</v>
      </c>
      <c r="C582" s="10" t="s">
        <v>385</v>
      </c>
      <c r="D582" s="11">
        <v>11381077</v>
      </c>
      <c r="E582" s="29" t="s">
        <v>386</v>
      </c>
      <c r="F582" s="12" t="s">
        <v>22</v>
      </c>
      <c r="G582" s="13">
        <v>900624</v>
      </c>
      <c r="H582" s="13">
        <f t="shared" si="78"/>
        <v>900624</v>
      </c>
      <c r="I582" s="13"/>
      <c r="J582" s="13"/>
      <c r="K582" s="39">
        <f t="shared" si="79"/>
        <v>900624</v>
      </c>
      <c r="L582" s="14"/>
      <c r="M582" s="15">
        <v>45115</v>
      </c>
      <c r="N582" s="15">
        <f t="shared" si="80"/>
        <v>45145</v>
      </c>
      <c r="O582" s="16"/>
      <c r="P582" s="16"/>
      <c r="Q582" s="16"/>
      <c r="R582" s="16"/>
      <c r="S582" s="17"/>
    </row>
    <row r="583" spans="1:19" ht="36" x14ac:dyDescent="0.25">
      <c r="A583" s="8">
        <v>6</v>
      </c>
      <c r="B583" s="9" t="s">
        <v>732</v>
      </c>
      <c r="C583" s="10" t="s">
        <v>733</v>
      </c>
      <c r="D583" s="11">
        <v>16702446</v>
      </c>
      <c r="E583" s="29" t="s">
        <v>734</v>
      </c>
      <c r="F583" s="12" t="s">
        <v>22</v>
      </c>
      <c r="G583" s="13">
        <v>1710000</v>
      </c>
      <c r="H583" s="13">
        <f t="shared" si="78"/>
        <v>1710000</v>
      </c>
      <c r="I583" s="13"/>
      <c r="J583" s="13"/>
      <c r="K583" s="39">
        <f t="shared" si="79"/>
        <v>1710000</v>
      </c>
      <c r="L583" s="14"/>
      <c r="M583" s="15">
        <v>44998</v>
      </c>
      <c r="N583" s="15">
        <f t="shared" si="80"/>
        <v>45028</v>
      </c>
      <c r="O583" s="16"/>
      <c r="P583" s="16"/>
      <c r="Q583" s="16"/>
      <c r="R583" s="16"/>
      <c r="S583" s="17"/>
    </row>
    <row r="584" spans="1:19" ht="36" x14ac:dyDescent="0.25">
      <c r="A584" s="8">
        <v>7</v>
      </c>
      <c r="B584" s="9" t="s">
        <v>735</v>
      </c>
      <c r="C584" s="10" t="s">
        <v>733</v>
      </c>
      <c r="D584" s="11">
        <v>16702446</v>
      </c>
      <c r="E584" s="29" t="s">
        <v>734</v>
      </c>
      <c r="F584" s="12" t="s">
        <v>22</v>
      </c>
      <c r="G584" s="13">
        <v>1710000</v>
      </c>
      <c r="H584" s="13">
        <f t="shared" si="78"/>
        <v>1710000</v>
      </c>
      <c r="I584" s="13"/>
      <c r="J584" s="13"/>
      <c r="K584" s="39">
        <f t="shared" si="79"/>
        <v>1710000</v>
      </c>
      <c r="L584" s="14"/>
      <c r="M584" s="15">
        <v>45006</v>
      </c>
      <c r="N584" s="15">
        <f t="shared" si="80"/>
        <v>45036</v>
      </c>
      <c r="O584" s="16"/>
      <c r="P584" s="16"/>
      <c r="Q584" s="16"/>
      <c r="R584" s="16"/>
      <c r="S584" s="17"/>
    </row>
    <row r="585" spans="1:19" ht="36" x14ac:dyDescent="0.25">
      <c r="A585" s="8">
        <v>8</v>
      </c>
      <c r="B585" s="9" t="s">
        <v>736</v>
      </c>
      <c r="C585" s="10" t="s">
        <v>733</v>
      </c>
      <c r="D585" s="11">
        <v>16702446</v>
      </c>
      <c r="E585" s="29" t="s">
        <v>734</v>
      </c>
      <c r="F585" s="12" t="s">
        <v>22</v>
      </c>
      <c r="G585" s="13">
        <v>1710000</v>
      </c>
      <c r="H585" s="13">
        <f t="shared" si="78"/>
        <v>1710000</v>
      </c>
      <c r="I585" s="13"/>
      <c r="J585" s="13"/>
      <c r="K585" s="39">
        <f t="shared" si="79"/>
        <v>1710000</v>
      </c>
      <c r="L585" s="14"/>
      <c r="M585" s="15">
        <v>45090</v>
      </c>
      <c r="N585" s="15">
        <f t="shared" si="80"/>
        <v>45120</v>
      </c>
      <c r="O585" s="16"/>
      <c r="P585" s="16"/>
      <c r="Q585" s="16"/>
      <c r="R585" s="16"/>
      <c r="S585" s="17"/>
    </row>
    <row r="586" spans="1:19" ht="36" x14ac:dyDescent="0.25">
      <c r="A586" s="8">
        <v>9</v>
      </c>
      <c r="B586" s="9" t="s">
        <v>736</v>
      </c>
      <c r="C586" s="10" t="s">
        <v>733</v>
      </c>
      <c r="D586" s="11">
        <v>16702446</v>
      </c>
      <c r="E586" s="29" t="s">
        <v>734</v>
      </c>
      <c r="F586" s="12" t="s">
        <v>22</v>
      </c>
      <c r="G586" s="13">
        <v>1710000</v>
      </c>
      <c r="H586" s="13">
        <f t="shared" si="78"/>
        <v>1710000</v>
      </c>
      <c r="I586" s="13"/>
      <c r="J586" s="13"/>
      <c r="K586" s="39">
        <f t="shared" si="79"/>
        <v>1710000</v>
      </c>
      <c r="L586" s="14"/>
      <c r="M586" s="15">
        <v>45177</v>
      </c>
      <c r="N586" s="15">
        <f t="shared" si="80"/>
        <v>45207</v>
      </c>
      <c r="O586" s="16"/>
      <c r="P586" s="16"/>
      <c r="Q586" s="16"/>
      <c r="R586" s="16"/>
      <c r="S586" s="17"/>
    </row>
    <row r="587" spans="1:19" ht="36" x14ac:dyDescent="0.25">
      <c r="A587" s="8">
        <v>10</v>
      </c>
      <c r="B587" s="9" t="s">
        <v>737</v>
      </c>
      <c r="C587" s="10" t="s">
        <v>738</v>
      </c>
      <c r="D587" s="11">
        <v>19125544</v>
      </c>
      <c r="E587" s="12" t="s">
        <v>739</v>
      </c>
      <c r="F587" s="12" t="s">
        <v>22</v>
      </c>
      <c r="G587" s="13">
        <v>1604250</v>
      </c>
      <c r="H587" s="13">
        <f t="shared" si="78"/>
        <v>1604250</v>
      </c>
      <c r="I587" s="13"/>
      <c r="J587" s="13"/>
      <c r="K587" s="39">
        <f t="shared" si="79"/>
        <v>1604250</v>
      </c>
      <c r="L587" s="14"/>
      <c r="M587" s="15">
        <v>44995</v>
      </c>
      <c r="N587" s="15">
        <f t="shared" si="80"/>
        <v>45025</v>
      </c>
      <c r="O587" s="16"/>
      <c r="P587" s="16"/>
      <c r="Q587" s="16"/>
      <c r="R587" s="16"/>
      <c r="S587" s="17"/>
    </row>
    <row r="588" spans="1:19" ht="36" x14ac:dyDescent="0.25">
      <c r="A588" s="8">
        <v>11</v>
      </c>
      <c r="B588" s="9" t="s">
        <v>740</v>
      </c>
      <c r="C588" s="10" t="s">
        <v>738</v>
      </c>
      <c r="D588" s="11">
        <v>19125544</v>
      </c>
      <c r="E588" s="12" t="s">
        <v>739</v>
      </c>
      <c r="F588" s="12" t="s">
        <v>22</v>
      </c>
      <c r="G588" s="13">
        <v>641700</v>
      </c>
      <c r="H588" s="13">
        <f t="shared" si="78"/>
        <v>641700</v>
      </c>
      <c r="I588" s="13"/>
      <c r="J588" s="13"/>
      <c r="K588" s="39">
        <f t="shared" si="79"/>
        <v>641700</v>
      </c>
      <c r="L588" s="14"/>
      <c r="M588" s="15">
        <v>45016</v>
      </c>
      <c r="N588" s="15">
        <f t="shared" si="80"/>
        <v>45046</v>
      </c>
      <c r="O588" s="16"/>
      <c r="P588" s="16"/>
      <c r="Q588" s="16"/>
      <c r="R588" s="16"/>
      <c r="S588" s="17"/>
    </row>
    <row r="589" spans="1:19" ht="36" x14ac:dyDescent="0.25">
      <c r="A589" s="8">
        <v>12</v>
      </c>
      <c r="B589" s="9" t="s">
        <v>741</v>
      </c>
      <c r="C589" s="10" t="s">
        <v>738</v>
      </c>
      <c r="D589" s="11">
        <v>19125544</v>
      </c>
      <c r="E589" s="12" t="s">
        <v>739</v>
      </c>
      <c r="F589" s="12" t="s">
        <v>22</v>
      </c>
      <c r="G589" s="13">
        <v>1069500</v>
      </c>
      <c r="H589" s="13">
        <f t="shared" si="78"/>
        <v>1069500</v>
      </c>
      <c r="I589" s="13"/>
      <c r="J589" s="13"/>
      <c r="K589" s="39">
        <f t="shared" si="79"/>
        <v>1069500</v>
      </c>
      <c r="L589" s="14"/>
      <c r="M589" s="15">
        <v>45182</v>
      </c>
      <c r="N589" s="15">
        <f t="shared" si="80"/>
        <v>45212</v>
      </c>
      <c r="O589" s="16"/>
      <c r="P589" s="16"/>
      <c r="Q589" s="16"/>
      <c r="R589" s="16"/>
      <c r="S589" s="17"/>
    </row>
    <row r="590" spans="1:19" ht="36" x14ac:dyDescent="0.25">
      <c r="A590" s="8">
        <v>13</v>
      </c>
      <c r="B590" s="9" t="s">
        <v>741</v>
      </c>
      <c r="C590" s="10" t="s">
        <v>738</v>
      </c>
      <c r="D590" s="11">
        <v>19125544</v>
      </c>
      <c r="E590" s="12" t="s">
        <v>739</v>
      </c>
      <c r="F590" s="12" t="s">
        <v>22</v>
      </c>
      <c r="G590" s="13">
        <v>641700</v>
      </c>
      <c r="H590" s="13">
        <f t="shared" si="78"/>
        <v>641700</v>
      </c>
      <c r="I590" s="13"/>
      <c r="J590" s="13"/>
      <c r="K590" s="39">
        <f t="shared" si="79"/>
        <v>641700</v>
      </c>
      <c r="L590" s="14"/>
      <c r="M590" s="15">
        <v>45258</v>
      </c>
      <c r="N590" s="15">
        <f t="shared" si="80"/>
        <v>45288</v>
      </c>
      <c r="O590" s="16"/>
      <c r="P590" s="16"/>
      <c r="Q590" s="16"/>
      <c r="R590" s="16"/>
      <c r="S590" s="17"/>
    </row>
    <row r="591" spans="1:19" ht="36" x14ac:dyDescent="0.25">
      <c r="A591" s="8">
        <v>14</v>
      </c>
      <c r="B591" s="9" t="s">
        <v>742</v>
      </c>
      <c r="C591" s="10" t="s">
        <v>738</v>
      </c>
      <c r="D591" s="11">
        <v>19125544</v>
      </c>
      <c r="E591" s="12" t="s">
        <v>739</v>
      </c>
      <c r="F591" s="12" t="s">
        <v>22</v>
      </c>
      <c r="G591" s="13">
        <v>962550</v>
      </c>
      <c r="H591" s="13">
        <f t="shared" si="78"/>
        <v>962550</v>
      </c>
      <c r="I591" s="13"/>
      <c r="J591" s="13"/>
      <c r="K591" s="39">
        <f t="shared" si="79"/>
        <v>962550</v>
      </c>
      <c r="L591" s="14"/>
      <c r="M591" s="15">
        <v>45100</v>
      </c>
      <c r="N591" s="15">
        <f t="shared" si="80"/>
        <v>45130</v>
      </c>
      <c r="O591" s="16"/>
      <c r="P591" s="16"/>
      <c r="Q591" s="16"/>
      <c r="R591" s="16"/>
      <c r="S591" s="17"/>
    </row>
    <row r="592" spans="1:19" ht="24" x14ac:dyDescent="0.25">
      <c r="A592" s="8">
        <v>15</v>
      </c>
      <c r="B592" s="9" t="s">
        <v>743</v>
      </c>
      <c r="C592" s="10" t="s">
        <v>744</v>
      </c>
      <c r="D592" s="11">
        <v>38942508</v>
      </c>
      <c r="E592" s="12" t="s">
        <v>69</v>
      </c>
      <c r="F592" s="12" t="s">
        <v>22</v>
      </c>
      <c r="G592" s="13">
        <v>232242</v>
      </c>
      <c r="H592" s="13">
        <f t="shared" si="78"/>
        <v>232242</v>
      </c>
      <c r="I592" s="13"/>
      <c r="J592" s="13"/>
      <c r="K592" s="39">
        <f t="shared" si="79"/>
        <v>232242</v>
      </c>
      <c r="L592" s="14"/>
      <c r="M592" s="15">
        <v>44978</v>
      </c>
      <c r="N592" s="15">
        <f t="shared" si="80"/>
        <v>45008</v>
      </c>
      <c r="O592" s="16"/>
      <c r="P592" s="16"/>
      <c r="Q592" s="16"/>
      <c r="R592" s="16"/>
      <c r="S592" s="17"/>
    </row>
    <row r="593" spans="1:19" ht="24" x14ac:dyDescent="0.25">
      <c r="A593" s="8">
        <v>16</v>
      </c>
      <c r="B593" s="9" t="s">
        <v>745</v>
      </c>
      <c r="C593" s="10" t="s">
        <v>744</v>
      </c>
      <c r="D593" s="11">
        <v>38942508</v>
      </c>
      <c r="E593" s="12" t="s">
        <v>69</v>
      </c>
      <c r="F593" s="12" t="s">
        <v>22</v>
      </c>
      <c r="G593" s="13">
        <v>288247</v>
      </c>
      <c r="H593" s="13">
        <f t="shared" si="78"/>
        <v>288247</v>
      </c>
      <c r="I593" s="13"/>
      <c r="J593" s="13"/>
      <c r="K593" s="39">
        <f t="shared" si="79"/>
        <v>288247</v>
      </c>
      <c r="L593" s="14"/>
      <c r="M593" s="15">
        <v>44978</v>
      </c>
      <c r="N593" s="15">
        <f t="shared" si="80"/>
        <v>45008</v>
      </c>
      <c r="O593" s="16"/>
      <c r="P593" s="16"/>
      <c r="Q593" s="16"/>
      <c r="R593" s="16"/>
      <c r="S593" s="17"/>
    </row>
    <row r="594" spans="1:19" ht="24" x14ac:dyDescent="0.25">
      <c r="A594" s="8">
        <v>17</v>
      </c>
      <c r="B594" s="9" t="s">
        <v>746</v>
      </c>
      <c r="C594" s="10" t="s">
        <v>744</v>
      </c>
      <c r="D594" s="11">
        <v>38942508</v>
      </c>
      <c r="E594" s="12" t="s">
        <v>69</v>
      </c>
      <c r="F594" s="12" t="s">
        <v>22</v>
      </c>
      <c r="G594" s="13">
        <v>352477</v>
      </c>
      <c r="H594" s="13">
        <f t="shared" si="78"/>
        <v>352477</v>
      </c>
      <c r="I594" s="13"/>
      <c r="J594" s="13"/>
      <c r="K594" s="39">
        <f t="shared" si="79"/>
        <v>352477</v>
      </c>
      <c r="L594" s="14"/>
      <c r="M594" s="15">
        <v>44978</v>
      </c>
      <c r="N594" s="15">
        <f t="shared" si="80"/>
        <v>45008</v>
      </c>
      <c r="O594" s="16"/>
      <c r="P594" s="16"/>
      <c r="Q594" s="16"/>
      <c r="R594" s="16"/>
      <c r="S594" s="17"/>
    </row>
    <row r="595" spans="1:19" ht="24" x14ac:dyDescent="0.25">
      <c r="A595" s="8">
        <v>18</v>
      </c>
      <c r="B595" s="9" t="s">
        <v>747</v>
      </c>
      <c r="C595" s="10" t="s">
        <v>744</v>
      </c>
      <c r="D595" s="11">
        <v>38942508</v>
      </c>
      <c r="E595" s="12" t="s">
        <v>69</v>
      </c>
      <c r="F595" s="12" t="s">
        <v>22</v>
      </c>
      <c r="G595" s="13">
        <v>238965</v>
      </c>
      <c r="H595" s="13">
        <f t="shared" si="78"/>
        <v>238965</v>
      </c>
      <c r="I595" s="13"/>
      <c r="J595" s="13"/>
      <c r="K595" s="39">
        <f t="shared" si="79"/>
        <v>238965</v>
      </c>
      <c r="L595" s="14"/>
      <c r="M595" s="15">
        <v>44978</v>
      </c>
      <c r="N595" s="15">
        <f t="shared" si="80"/>
        <v>45008</v>
      </c>
      <c r="O595" s="16"/>
      <c r="P595" s="16"/>
      <c r="Q595" s="16"/>
      <c r="R595" s="16"/>
      <c r="S595" s="17"/>
    </row>
    <row r="596" spans="1:19" ht="36" x14ac:dyDescent="0.25">
      <c r="A596" s="8">
        <v>19</v>
      </c>
      <c r="B596" s="9" t="s">
        <v>748</v>
      </c>
      <c r="C596" s="10" t="s">
        <v>744</v>
      </c>
      <c r="D596" s="11">
        <v>38942508</v>
      </c>
      <c r="E596" s="12" t="s">
        <v>69</v>
      </c>
      <c r="F596" s="12" t="s">
        <v>22</v>
      </c>
      <c r="G596" s="13">
        <v>262504</v>
      </c>
      <c r="H596" s="13">
        <f t="shared" si="78"/>
        <v>262504</v>
      </c>
      <c r="I596" s="13"/>
      <c r="J596" s="13"/>
      <c r="K596" s="39">
        <f t="shared" si="79"/>
        <v>262504</v>
      </c>
      <c r="L596" s="14"/>
      <c r="M596" s="15">
        <v>44985</v>
      </c>
      <c r="N596" s="15">
        <f t="shared" si="80"/>
        <v>45015</v>
      </c>
      <c r="O596" s="16"/>
      <c r="P596" s="16"/>
      <c r="Q596" s="16"/>
      <c r="R596" s="16"/>
      <c r="S596" s="17"/>
    </row>
    <row r="597" spans="1:19" ht="36" x14ac:dyDescent="0.25">
      <c r="A597" s="8">
        <v>20</v>
      </c>
      <c r="B597" s="9" t="s">
        <v>749</v>
      </c>
      <c r="C597" s="10" t="s">
        <v>744</v>
      </c>
      <c r="D597" s="11">
        <v>38942508</v>
      </c>
      <c r="E597" s="12" t="s">
        <v>69</v>
      </c>
      <c r="F597" s="12" t="s">
        <v>22</v>
      </c>
      <c r="G597" s="13">
        <v>71284</v>
      </c>
      <c r="H597" s="13">
        <f t="shared" si="78"/>
        <v>71284</v>
      </c>
      <c r="I597" s="13"/>
      <c r="J597" s="13"/>
      <c r="K597" s="39">
        <f t="shared" si="79"/>
        <v>71284</v>
      </c>
      <c r="L597" s="14"/>
      <c r="M597" s="15">
        <v>44985</v>
      </c>
      <c r="N597" s="15">
        <f t="shared" si="80"/>
        <v>45015</v>
      </c>
      <c r="O597" s="16"/>
      <c r="P597" s="16"/>
      <c r="Q597" s="16"/>
      <c r="R597" s="16"/>
      <c r="S597" s="17"/>
    </row>
    <row r="598" spans="1:19" ht="36" x14ac:dyDescent="0.25">
      <c r="A598" s="8">
        <v>21</v>
      </c>
      <c r="B598" s="9" t="s">
        <v>750</v>
      </c>
      <c r="C598" s="10" t="s">
        <v>744</v>
      </c>
      <c r="D598" s="11">
        <v>38942508</v>
      </c>
      <c r="E598" s="12" t="s">
        <v>69</v>
      </c>
      <c r="F598" s="12" t="s">
        <v>22</v>
      </c>
      <c r="G598" s="13">
        <v>75001</v>
      </c>
      <c r="H598" s="13">
        <f t="shared" si="78"/>
        <v>75001</v>
      </c>
      <c r="I598" s="13"/>
      <c r="J598" s="13"/>
      <c r="K598" s="39">
        <f t="shared" si="79"/>
        <v>75001</v>
      </c>
      <c r="L598" s="14"/>
      <c r="M598" s="15">
        <v>44985</v>
      </c>
      <c r="N598" s="15">
        <f t="shared" si="80"/>
        <v>45015</v>
      </c>
      <c r="O598" s="16"/>
      <c r="P598" s="16"/>
      <c r="Q598" s="16"/>
      <c r="R598" s="16"/>
      <c r="S598" s="17"/>
    </row>
    <row r="599" spans="1:19" ht="36" x14ac:dyDescent="0.25">
      <c r="A599" s="8">
        <v>22</v>
      </c>
      <c r="B599" s="9" t="s">
        <v>751</v>
      </c>
      <c r="C599" s="10" t="s">
        <v>744</v>
      </c>
      <c r="D599" s="11">
        <v>38942508</v>
      </c>
      <c r="E599" s="12" t="s">
        <v>69</v>
      </c>
      <c r="F599" s="12" t="s">
        <v>22</v>
      </c>
      <c r="G599" s="13">
        <v>956028</v>
      </c>
      <c r="H599" s="13">
        <f t="shared" si="78"/>
        <v>956028</v>
      </c>
      <c r="I599" s="13"/>
      <c r="J599" s="13"/>
      <c r="K599" s="39">
        <f t="shared" si="79"/>
        <v>956028</v>
      </c>
      <c r="L599" s="14"/>
      <c r="M599" s="15">
        <v>45006</v>
      </c>
      <c r="N599" s="15">
        <f t="shared" si="80"/>
        <v>45036</v>
      </c>
      <c r="O599" s="16"/>
      <c r="P599" s="16"/>
      <c r="Q599" s="16"/>
      <c r="R599" s="16"/>
      <c r="S599" s="17"/>
    </row>
    <row r="600" spans="1:19" ht="36" x14ac:dyDescent="0.25">
      <c r="A600" s="8">
        <v>23</v>
      </c>
      <c r="B600" s="9" t="s">
        <v>752</v>
      </c>
      <c r="C600" s="10" t="s">
        <v>744</v>
      </c>
      <c r="D600" s="11">
        <v>38942508</v>
      </c>
      <c r="E600" s="12" t="s">
        <v>69</v>
      </c>
      <c r="F600" s="12" t="s">
        <v>22</v>
      </c>
      <c r="G600" s="13">
        <v>610797</v>
      </c>
      <c r="H600" s="13">
        <f t="shared" si="78"/>
        <v>610797</v>
      </c>
      <c r="I600" s="13"/>
      <c r="J600" s="13"/>
      <c r="K600" s="39">
        <f t="shared" si="79"/>
        <v>610797</v>
      </c>
      <c r="L600" s="14"/>
      <c r="M600" s="15">
        <v>45019</v>
      </c>
      <c r="N600" s="15">
        <f t="shared" si="80"/>
        <v>45049</v>
      </c>
      <c r="O600" s="16"/>
      <c r="P600" s="16"/>
      <c r="Q600" s="16"/>
      <c r="R600" s="16"/>
      <c r="S600" s="17"/>
    </row>
    <row r="601" spans="1:19" ht="36" x14ac:dyDescent="0.25">
      <c r="A601" s="8">
        <v>24</v>
      </c>
      <c r="B601" s="9" t="s">
        <v>753</v>
      </c>
      <c r="C601" s="10" t="s">
        <v>744</v>
      </c>
      <c r="D601" s="11">
        <v>38942508</v>
      </c>
      <c r="E601" s="12" t="s">
        <v>69</v>
      </c>
      <c r="F601" s="12" t="s">
        <v>22</v>
      </c>
      <c r="G601" s="13">
        <v>560260</v>
      </c>
      <c r="H601" s="13">
        <f t="shared" si="78"/>
        <v>560260</v>
      </c>
      <c r="I601" s="13"/>
      <c r="J601" s="13"/>
      <c r="K601" s="39">
        <f t="shared" si="79"/>
        <v>560260</v>
      </c>
      <c r="L601" s="14"/>
      <c r="M601" s="15">
        <v>45043</v>
      </c>
      <c r="N601" s="15">
        <f t="shared" si="80"/>
        <v>45073</v>
      </c>
      <c r="O601" s="16"/>
      <c r="P601" s="16"/>
      <c r="Q601" s="16"/>
      <c r="R601" s="16"/>
      <c r="S601" s="17"/>
    </row>
    <row r="602" spans="1:19" ht="36" x14ac:dyDescent="0.25">
      <c r="A602" s="8">
        <v>25</v>
      </c>
      <c r="B602" s="9" t="s">
        <v>754</v>
      </c>
      <c r="C602" s="10" t="s">
        <v>744</v>
      </c>
      <c r="D602" s="11">
        <v>38942508</v>
      </c>
      <c r="E602" s="12" t="s">
        <v>69</v>
      </c>
      <c r="F602" s="12" t="s">
        <v>22</v>
      </c>
      <c r="G602" s="13">
        <v>589373</v>
      </c>
      <c r="H602" s="13">
        <f t="shared" si="78"/>
        <v>589373</v>
      </c>
      <c r="I602" s="13"/>
      <c r="J602" s="13"/>
      <c r="K602" s="39">
        <f t="shared" si="79"/>
        <v>589373</v>
      </c>
      <c r="L602" s="14"/>
      <c r="M602" s="15">
        <v>45043</v>
      </c>
      <c r="N602" s="15">
        <f t="shared" si="80"/>
        <v>45073</v>
      </c>
      <c r="O602" s="16"/>
      <c r="P602" s="16"/>
      <c r="Q602" s="16"/>
      <c r="R602" s="16"/>
      <c r="S602" s="17"/>
    </row>
    <row r="603" spans="1:19" ht="36" x14ac:dyDescent="0.25">
      <c r="A603" s="8">
        <v>26</v>
      </c>
      <c r="B603" s="9" t="s">
        <v>755</v>
      </c>
      <c r="C603" s="10" t="s">
        <v>744</v>
      </c>
      <c r="D603" s="11">
        <v>38942508</v>
      </c>
      <c r="E603" s="12" t="s">
        <v>69</v>
      </c>
      <c r="F603" s="12" t="s">
        <v>22</v>
      </c>
      <c r="G603" s="13">
        <v>452264</v>
      </c>
      <c r="H603" s="13">
        <f t="shared" si="78"/>
        <v>452264</v>
      </c>
      <c r="I603" s="13"/>
      <c r="J603" s="13"/>
      <c r="K603" s="39">
        <f t="shared" si="79"/>
        <v>452264</v>
      </c>
      <c r="L603" s="14"/>
      <c r="M603" s="15">
        <v>45043</v>
      </c>
      <c r="N603" s="15">
        <f t="shared" si="80"/>
        <v>45073</v>
      </c>
      <c r="O603" s="16"/>
      <c r="P603" s="16"/>
      <c r="Q603" s="16"/>
      <c r="R603" s="16"/>
      <c r="S603" s="17"/>
    </row>
    <row r="604" spans="1:19" ht="36" x14ac:dyDescent="0.25">
      <c r="A604" s="8">
        <v>27</v>
      </c>
      <c r="B604" s="9" t="s">
        <v>756</v>
      </c>
      <c r="C604" s="10" t="s">
        <v>744</v>
      </c>
      <c r="D604" s="11">
        <v>38942508</v>
      </c>
      <c r="E604" s="12" t="s">
        <v>69</v>
      </c>
      <c r="F604" s="12" t="s">
        <v>22</v>
      </c>
      <c r="G604" s="13">
        <v>423491</v>
      </c>
      <c r="H604" s="13">
        <f t="shared" si="78"/>
        <v>423491</v>
      </c>
      <c r="I604" s="13"/>
      <c r="J604" s="13"/>
      <c r="K604" s="39">
        <f t="shared" si="79"/>
        <v>423491</v>
      </c>
      <c r="L604" s="14"/>
      <c r="M604" s="15">
        <v>45043</v>
      </c>
      <c r="N604" s="15">
        <f t="shared" si="80"/>
        <v>45073</v>
      </c>
      <c r="O604" s="16"/>
      <c r="P604" s="16"/>
      <c r="Q604" s="16"/>
      <c r="R604" s="16"/>
      <c r="S604" s="17"/>
    </row>
    <row r="605" spans="1:19" ht="36" x14ac:dyDescent="0.25">
      <c r="A605" s="8">
        <v>28</v>
      </c>
      <c r="B605" s="9" t="s">
        <v>757</v>
      </c>
      <c r="C605" s="10" t="s">
        <v>744</v>
      </c>
      <c r="D605" s="11">
        <v>38942508</v>
      </c>
      <c r="E605" s="12" t="s">
        <v>69</v>
      </c>
      <c r="F605" s="12" t="s">
        <v>22</v>
      </c>
      <c r="G605" s="13">
        <v>712682</v>
      </c>
      <c r="H605" s="13">
        <f t="shared" si="78"/>
        <v>712682</v>
      </c>
      <c r="I605" s="13"/>
      <c r="J605" s="13"/>
      <c r="K605" s="39">
        <f t="shared" si="79"/>
        <v>712682</v>
      </c>
      <c r="L605" s="14"/>
      <c r="M605" s="15">
        <v>45048</v>
      </c>
      <c r="N605" s="15">
        <f t="shared" si="80"/>
        <v>45078</v>
      </c>
      <c r="O605" s="16"/>
      <c r="P605" s="16"/>
      <c r="Q605" s="16"/>
      <c r="R605" s="16"/>
      <c r="S605" s="17"/>
    </row>
    <row r="606" spans="1:19" ht="24" x14ac:dyDescent="0.25">
      <c r="A606" s="8">
        <v>29</v>
      </c>
      <c r="B606" s="9" t="s">
        <v>758</v>
      </c>
      <c r="C606" s="10" t="s">
        <v>744</v>
      </c>
      <c r="D606" s="11">
        <v>38942508</v>
      </c>
      <c r="E606" s="12" t="s">
        <v>69</v>
      </c>
      <c r="F606" s="12" t="s">
        <v>22</v>
      </c>
      <c r="G606" s="13">
        <v>712682</v>
      </c>
      <c r="H606" s="13">
        <f t="shared" si="78"/>
        <v>712682</v>
      </c>
      <c r="I606" s="13"/>
      <c r="J606" s="13"/>
      <c r="K606" s="39">
        <f t="shared" si="79"/>
        <v>712682</v>
      </c>
      <c r="L606" s="14"/>
      <c r="M606" s="15">
        <v>45063</v>
      </c>
      <c r="N606" s="15">
        <f t="shared" si="80"/>
        <v>45093</v>
      </c>
      <c r="O606" s="16"/>
      <c r="P606" s="16"/>
      <c r="Q606" s="16"/>
      <c r="R606" s="16"/>
      <c r="S606" s="17"/>
    </row>
    <row r="607" spans="1:19" ht="36" x14ac:dyDescent="0.25">
      <c r="A607" s="8">
        <v>30</v>
      </c>
      <c r="B607" s="9" t="s">
        <v>759</v>
      </c>
      <c r="C607" s="10" t="s">
        <v>455</v>
      </c>
      <c r="D607" s="11">
        <v>79878582</v>
      </c>
      <c r="E607" s="29" t="s">
        <v>456</v>
      </c>
      <c r="F607" s="12" t="s">
        <v>22</v>
      </c>
      <c r="G607" s="13">
        <v>256400</v>
      </c>
      <c r="H607" s="13">
        <f t="shared" si="78"/>
        <v>256400</v>
      </c>
      <c r="I607" s="13"/>
      <c r="J607" s="13"/>
      <c r="K607" s="39">
        <f t="shared" si="79"/>
        <v>256400</v>
      </c>
      <c r="L607" s="14"/>
      <c r="M607" s="15">
        <v>44901</v>
      </c>
      <c r="N607" s="15">
        <f t="shared" si="80"/>
        <v>44931</v>
      </c>
      <c r="O607" s="16"/>
      <c r="P607" s="16"/>
      <c r="Q607" s="16"/>
      <c r="R607" s="16"/>
      <c r="S607" s="17"/>
    </row>
    <row r="608" spans="1:19" x14ac:dyDescent="0.25">
      <c r="A608" s="8">
        <v>31</v>
      </c>
      <c r="B608" s="9" t="s">
        <v>760</v>
      </c>
      <c r="C608" s="10" t="s">
        <v>761</v>
      </c>
      <c r="D608" s="11">
        <v>800145548</v>
      </c>
      <c r="E608" s="12" t="s">
        <v>762</v>
      </c>
      <c r="F608" s="12" t="s">
        <v>22</v>
      </c>
      <c r="G608" s="13">
        <v>296185</v>
      </c>
      <c r="H608" s="13">
        <f t="shared" si="78"/>
        <v>296185</v>
      </c>
      <c r="I608" s="13"/>
      <c r="J608" s="13"/>
      <c r="K608" s="39">
        <f t="shared" si="79"/>
        <v>296185</v>
      </c>
      <c r="L608" s="14"/>
      <c r="M608" s="15">
        <v>44805</v>
      </c>
      <c r="N608" s="15">
        <f t="shared" si="80"/>
        <v>44835</v>
      </c>
      <c r="O608" s="16"/>
      <c r="P608" s="16"/>
      <c r="Q608" s="16"/>
      <c r="R608" s="16"/>
      <c r="S608" s="17"/>
    </row>
    <row r="609" spans="1:19" ht="24" x14ac:dyDescent="0.25">
      <c r="A609" s="8">
        <v>32</v>
      </c>
      <c r="B609" s="9" t="s">
        <v>763</v>
      </c>
      <c r="C609" s="10" t="s">
        <v>764</v>
      </c>
      <c r="D609" s="11">
        <v>800150280</v>
      </c>
      <c r="E609" s="12" t="s">
        <v>765</v>
      </c>
      <c r="F609" s="12" t="s">
        <v>22</v>
      </c>
      <c r="G609" s="13">
        <v>6586455</v>
      </c>
      <c r="H609" s="13">
        <f t="shared" si="78"/>
        <v>6586455</v>
      </c>
      <c r="I609" s="13"/>
      <c r="J609" s="13"/>
      <c r="K609" s="39">
        <f t="shared" si="79"/>
        <v>6586455</v>
      </c>
      <c r="L609" s="14"/>
      <c r="M609" s="15">
        <v>44949</v>
      </c>
      <c r="N609" s="15">
        <f t="shared" si="80"/>
        <v>44979</v>
      </c>
      <c r="O609" s="16"/>
      <c r="P609" s="16"/>
      <c r="Q609" s="16"/>
      <c r="R609" s="16"/>
      <c r="S609" s="17"/>
    </row>
    <row r="610" spans="1:19" ht="24" x14ac:dyDescent="0.25">
      <c r="A610" s="8">
        <v>33</v>
      </c>
      <c r="B610" s="9" t="s">
        <v>766</v>
      </c>
      <c r="C610" s="10" t="s">
        <v>764</v>
      </c>
      <c r="D610" s="11">
        <v>800150280</v>
      </c>
      <c r="E610" s="12" t="s">
        <v>765</v>
      </c>
      <c r="F610" s="12" t="s">
        <v>22</v>
      </c>
      <c r="G610" s="13">
        <v>7316120</v>
      </c>
      <c r="H610" s="13">
        <f t="shared" si="78"/>
        <v>7316120</v>
      </c>
      <c r="I610" s="13"/>
      <c r="J610" s="13"/>
      <c r="K610" s="39">
        <f t="shared" si="79"/>
        <v>7316120</v>
      </c>
      <c r="L610" s="14"/>
      <c r="M610" s="15">
        <v>44985</v>
      </c>
      <c r="N610" s="15">
        <f t="shared" si="80"/>
        <v>45015</v>
      </c>
      <c r="O610" s="16"/>
      <c r="P610" s="16"/>
      <c r="Q610" s="16"/>
      <c r="R610" s="16"/>
      <c r="S610" s="17"/>
    </row>
    <row r="611" spans="1:19" ht="24" x14ac:dyDescent="0.25">
      <c r="A611" s="8">
        <v>34</v>
      </c>
      <c r="B611" s="9" t="s">
        <v>767</v>
      </c>
      <c r="C611" s="10" t="s">
        <v>764</v>
      </c>
      <c r="D611" s="11">
        <v>800150280</v>
      </c>
      <c r="E611" s="12" t="s">
        <v>765</v>
      </c>
      <c r="F611" s="12" t="s">
        <v>22</v>
      </c>
      <c r="G611" s="13">
        <v>7316120</v>
      </c>
      <c r="H611" s="13">
        <f t="shared" si="78"/>
        <v>7316120</v>
      </c>
      <c r="I611" s="13"/>
      <c r="J611" s="13"/>
      <c r="K611" s="39">
        <f t="shared" si="79"/>
        <v>7316120</v>
      </c>
      <c r="L611" s="14"/>
      <c r="M611" s="15">
        <v>45014</v>
      </c>
      <c r="N611" s="15">
        <f t="shared" si="80"/>
        <v>45044</v>
      </c>
      <c r="O611" s="16"/>
      <c r="P611" s="16"/>
      <c r="Q611" s="16"/>
      <c r="R611" s="16"/>
      <c r="S611" s="17"/>
    </row>
    <row r="612" spans="1:19" ht="24" x14ac:dyDescent="0.25">
      <c r="A612" s="8">
        <v>35</v>
      </c>
      <c r="B612" s="9" t="s">
        <v>768</v>
      </c>
      <c r="C612" s="10" t="s">
        <v>764</v>
      </c>
      <c r="D612" s="11">
        <v>800150280</v>
      </c>
      <c r="E612" s="12" t="s">
        <v>765</v>
      </c>
      <c r="F612" s="12" t="s">
        <v>22</v>
      </c>
      <c r="G612" s="13">
        <v>16778600</v>
      </c>
      <c r="H612" s="13">
        <f t="shared" si="78"/>
        <v>16778600</v>
      </c>
      <c r="I612" s="13"/>
      <c r="J612" s="13"/>
      <c r="K612" s="39">
        <f t="shared" si="79"/>
        <v>16778600</v>
      </c>
      <c r="L612" s="14"/>
      <c r="M612" s="15">
        <v>45016</v>
      </c>
      <c r="N612" s="15">
        <f t="shared" si="80"/>
        <v>45046</v>
      </c>
      <c r="O612" s="16"/>
      <c r="P612" s="16"/>
      <c r="Q612" s="16"/>
      <c r="R612" s="16"/>
      <c r="S612" s="17"/>
    </row>
    <row r="613" spans="1:19" ht="24" x14ac:dyDescent="0.25">
      <c r="A613" s="8">
        <v>36</v>
      </c>
      <c r="B613" s="9" t="s">
        <v>769</v>
      </c>
      <c r="C613" s="10" t="s">
        <v>770</v>
      </c>
      <c r="D613" s="11">
        <v>800182281</v>
      </c>
      <c r="E613" s="12" t="s">
        <v>771</v>
      </c>
      <c r="F613" s="12" t="s">
        <v>22</v>
      </c>
      <c r="G613" s="13">
        <v>690200</v>
      </c>
      <c r="H613" s="13">
        <f t="shared" si="78"/>
        <v>690200</v>
      </c>
      <c r="I613" s="13"/>
      <c r="J613" s="13"/>
      <c r="K613" s="39">
        <f t="shared" si="79"/>
        <v>690200</v>
      </c>
      <c r="L613" s="14"/>
      <c r="M613" s="15">
        <v>44983</v>
      </c>
      <c r="N613" s="15">
        <f t="shared" si="80"/>
        <v>45013</v>
      </c>
      <c r="O613" s="16"/>
      <c r="P613" s="16"/>
      <c r="Q613" s="16"/>
      <c r="R613" s="16"/>
      <c r="S613" s="17"/>
    </row>
    <row r="614" spans="1:19" ht="24" x14ac:dyDescent="0.25">
      <c r="A614" s="8">
        <v>37</v>
      </c>
      <c r="B614" s="9" t="s">
        <v>772</v>
      </c>
      <c r="C614" s="10" t="s">
        <v>770</v>
      </c>
      <c r="D614" s="11">
        <v>800182281</v>
      </c>
      <c r="E614" s="12" t="s">
        <v>771</v>
      </c>
      <c r="F614" s="12" t="s">
        <v>22</v>
      </c>
      <c r="G614" s="13">
        <v>690200</v>
      </c>
      <c r="H614" s="13">
        <f t="shared" si="78"/>
        <v>690200</v>
      </c>
      <c r="I614" s="13"/>
      <c r="J614" s="13"/>
      <c r="K614" s="39">
        <f t="shared" si="79"/>
        <v>690200</v>
      </c>
      <c r="L614" s="14"/>
      <c r="M614" s="15">
        <v>44994</v>
      </c>
      <c r="N614" s="15">
        <f t="shared" si="80"/>
        <v>45024</v>
      </c>
      <c r="O614" s="16"/>
      <c r="P614" s="16"/>
      <c r="Q614" s="16"/>
      <c r="R614" s="16"/>
      <c r="S614" s="17"/>
    </row>
    <row r="615" spans="1:19" ht="24" x14ac:dyDescent="0.25">
      <c r="A615" s="8">
        <v>38</v>
      </c>
      <c r="B615" s="9" t="s">
        <v>773</v>
      </c>
      <c r="C615" s="10" t="s">
        <v>774</v>
      </c>
      <c r="D615" s="11">
        <v>800249860</v>
      </c>
      <c r="E615" s="12" t="s">
        <v>775</v>
      </c>
      <c r="F615" s="12" t="s">
        <v>22</v>
      </c>
      <c r="G615" s="13">
        <v>2795513</v>
      </c>
      <c r="H615" s="13">
        <f t="shared" si="78"/>
        <v>2795513</v>
      </c>
      <c r="I615" s="13"/>
      <c r="J615" s="13"/>
      <c r="K615" s="39">
        <f t="shared" si="79"/>
        <v>2795513</v>
      </c>
      <c r="L615" s="14"/>
      <c r="M615" s="15">
        <v>45154</v>
      </c>
      <c r="N615" s="15">
        <v>45154</v>
      </c>
      <c r="O615" s="16"/>
      <c r="P615" s="16"/>
      <c r="Q615" s="16"/>
      <c r="R615" s="16"/>
      <c r="S615" s="17"/>
    </row>
    <row r="616" spans="1:19" ht="24" x14ac:dyDescent="0.25">
      <c r="A616" s="8">
        <v>39</v>
      </c>
      <c r="B616" s="9" t="s">
        <v>776</v>
      </c>
      <c r="C616" s="10" t="s">
        <v>777</v>
      </c>
      <c r="D616" s="11">
        <v>805002036</v>
      </c>
      <c r="E616" s="12" t="s">
        <v>778</v>
      </c>
      <c r="F616" s="12" t="s">
        <v>22</v>
      </c>
      <c r="G616" s="13">
        <v>26781</v>
      </c>
      <c r="H616" s="13">
        <f t="shared" si="78"/>
        <v>26781</v>
      </c>
      <c r="I616" s="13"/>
      <c r="J616" s="13"/>
      <c r="K616" s="39">
        <f t="shared" si="79"/>
        <v>26781</v>
      </c>
      <c r="L616" s="14"/>
      <c r="M616" s="15">
        <v>44922</v>
      </c>
      <c r="N616" s="15">
        <f t="shared" ref="N616:N630" si="81">+M616+30</f>
        <v>44952</v>
      </c>
      <c r="O616" s="16"/>
      <c r="P616" s="16"/>
      <c r="Q616" s="16"/>
      <c r="R616" s="16"/>
      <c r="S616" s="17"/>
    </row>
    <row r="617" spans="1:19" ht="24" x14ac:dyDescent="0.25">
      <c r="A617" s="8">
        <v>40</v>
      </c>
      <c r="B617" s="9" t="s">
        <v>779</v>
      </c>
      <c r="C617" s="10" t="s">
        <v>777</v>
      </c>
      <c r="D617" s="11">
        <v>805002036</v>
      </c>
      <c r="E617" s="12" t="s">
        <v>778</v>
      </c>
      <c r="F617" s="12" t="s">
        <v>22</v>
      </c>
      <c r="G617" s="13">
        <v>61800</v>
      </c>
      <c r="H617" s="13">
        <f t="shared" si="78"/>
        <v>61800</v>
      </c>
      <c r="I617" s="13"/>
      <c r="J617" s="13"/>
      <c r="K617" s="39">
        <f t="shared" si="79"/>
        <v>61800</v>
      </c>
      <c r="L617" s="14"/>
      <c r="M617" s="15">
        <v>44998</v>
      </c>
      <c r="N617" s="15">
        <f t="shared" si="81"/>
        <v>45028</v>
      </c>
      <c r="O617" s="16"/>
      <c r="P617" s="16"/>
      <c r="Q617" s="16"/>
      <c r="R617" s="16"/>
      <c r="S617" s="17"/>
    </row>
    <row r="618" spans="1:19" ht="24" x14ac:dyDescent="0.25">
      <c r="A618" s="8">
        <v>41</v>
      </c>
      <c r="B618" s="9" t="s">
        <v>780</v>
      </c>
      <c r="C618" s="10" t="s">
        <v>781</v>
      </c>
      <c r="D618" s="11">
        <v>830054864</v>
      </c>
      <c r="E618" s="40" t="s">
        <v>782</v>
      </c>
      <c r="F618" s="12" t="s">
        <v>22</v>
      </c>
      <c r="G618" s="13">
        <v>18282880</v>
      </c>
      <c r="H618" s="13">
        <f t="shared" si="78"/>
        <v>18282880</v>
      </c>
      <c r="I618" s="13"/>
      <c r="J618" s="13"/>
      <c r="K618" s="39">
        <f t="shared" si="79"/>
        <v>18282880</v>
      </c>
      <c r="L618" s="14"/>
      <c r="M618" s="15">
        <v>45006</v>
      </c>
      <c r="N618" s="15">
        <f t="shared" si="81"/>
        <v>45036</v>
      </c>
      <c r="O618" s="16"/>
      <c r="P618" s="16"/>
      <c r="Q618" s="16"/>
      <c r="R618" s="16"/>
      <c r="S618" s="17"/>
    </row>
    <row r="619" spans="1:19" ht="24" x14ac:dyDescent="0.25">
      <c r="A619" s="8">
        <v>42</v>
      </c>
      <c r="B619" s="9" t="s">
        <v>783</v>
      </c>
      <c r="C619" s="10" t="s">
        <v>781</v>
      </c>
      <c r="D619" s="11">
        <v>830054864</v>
      </c>
      <c r="E619" s="40" t="s">
        <v>782</v>
      </c>
      <c r="F619" s="12" t="s">
        <v>22</v>
      </c>
      <c r="G619" s="13">
        <v>123347400</v>
      </c>
      <c r="H619" s="13">
        <f t="shared" si="78"/>
        <v>123347400</v>
      </c>
      <c r="I619" s="13"/>
      <c r="J619" s="13"/>
      <c r="K619" s="39">
        <f t="shared" si="79"/>
        <v>123347400</v>
      </c>
      <c r="L619" s="14"/>
      <c r="M619" s="15">
        <v>45019</v>
      </c>
      <c r="N619" s="15">
        <f t="shared" si="81"/>
        <v>45049</v>
      </c>
      <c r="O619" s="16"/>
      <c r="P619" s="16"/>
      <c r="Q619" s="16"/>
      <c r="R619" s="16"/>
      <c r="S619" s="17"/>
    </row>
    <row r="620" spans="1:19" ht="24" x14ac:dyDescent="0.25">
      <c r="A620" s="8">
        <v>43</v>
      </c>
      <c r="B620" s="9" t="s">
        <v>784</v>
      </c>
      <c r="C620" s="10" t="s">
        <v>461</v>
      </c>
      <c r="D620" s="11">
        <v>83088036</v>
      </c>
      <c r="E620" s="29" t="s">
        <v>462</v>
      </c>
      <c r="F620" s="12" t="s">
        <v>22</v>
      </c>
      <c r="G620" s="13">
        <v>468030</v>
      </c>
      <c r="H620" s="13">
        <f t="shared" si="78"/>
        <v>468030</v>
      </c>
      <c r="I620" s="13"/>
      <c r="J620" s="13"/>
      <c r="K620" s="39">
        <f t="shared" si="79"/>
        <v>468030</v>
      </c>
      <c r="L620" s="14"/>
      <c r="M620" s="15">
        <v>45183</v>
      </c>
      <c r="N620" s="15">
        <f t="shared" si="81"/>
        <v>45213</v>
      </c>
      <c r="O620" s="16"/>
      <c r="P620" s="16"/>
      <c r="Q620" s="16"/>
      <c r="R620" s="16"/>
      <c r="S620" s="17"/>
    </row>
    <row r="621" spans="1:19" ht="24" x14ac:dyDescent="0.25">
      <c r="A621" s="8">
        <v>44</v>
      </c>
      <c r="B621" s="9" t="s">
        <v>785</v>
      </c>
      <c r="C621" s="10" t="s">
        <v>461</v>
      </c>
      <c r="D621" s="11">
        <v>83088036</v>
      </c>
      <c r="E621" s="29" t="s">
        <v>462</v>
      </c>
      <c r="F621" s="12" t="s">
        <v>22</v>
      </c>
      <c r="G621" s="13">
        <v>544539</v>
      </c>
      <c r="H621" s="13">
        <f t="shared" si="78"/>
        <v>544539</v>
      </c>
      <c r="I621" s="13"/>
      <c r="J621" s="13"/>
      <c r="K621" s="39">
        <f t="shared" si="79"/>
        <v>544539</v>
      </c>
      <c r="L621" s="14"/>
      <c r="M621" s="15">
        <v>45204</v>
      </c>
      <c r="N621" s="15">
        <f t="shared" si="81"/>
        <v>45234</v>
      </c>
      <c r="O621" s="16"/>
      <c r="P621" s="16"/>
      <c r="Q621" s="16"/>
      <c r="R621" s="16"/>
      <c r="S621" s="17"/>
    </row>
    <row r="622" spans="1:19" ht="24" x14ac:dyDescent="0.25">
      <c r="A622" s="8">
        <v>45</v>
      </c>
      <c r="B622" s="9" t="s">
        <v>785</v>
      </c>
      <c r="C622" s="10" t="s">
        <v>461</v>
      </c>
      <c r="D622" s="11">
        <v>83088036</v>
      </c>
      <c r="E622" s="29" t="s">
        <v>462</v>
      </c>
      <c r="F622" s="12" t="s">
        <v>22</v>
      </c>
      <c r="G622" s="13">
        <v>1011292</v>
      </c>
      <c r="H622" s="13">
        <f t="shared" si="78"/>
        <v>1011292</v>
      </c>
      <c r="I622" s="13"/>
      <c r="J622" s="13"/>
      <c r="K622" s="39">
        <f t="shared" si="79"/>
        <v>1011292</v>
      </c>
      <c r="L622" s="14"/>
      <c r="M622" s="15">
        <v>45237</v>
      </c>
      <c r="N622" s="15">
        <f t="shared" si="81"/>
        <v>45267</v>
      </c>
      <c r="O622" s="16"/>
      <c r="P622" s="16"/>
      <c r="Q622" s="16"/>
      <c r="R622" s="16"/>
      <c r="S622" s="17"/>
    </row>
    <row r="623" spans="1:19" ht="24" x14ac:dyDescent="0.25">
      <c r="A623" s="8">
        <v>46</v>
      </c>
      <c r="B623" s="9" t="s">
        <v>786</v>
      </c>
      <c r="C623" s="10" t="s">
        <v>461</v>
      </c>
      <c r="D623" s="11">
        <v>83088036</v>
      </c>
      <c r="E623" s="29" t="s">
        <v>462</v>
      </c>
      <c r="F623" s="12" t="s">
        <v>22</v>
      </c>
      <c r="G623" s="13">
        <v>3511508</v>
      </c>
      <c r="H623" s="13">
        <f t="shared" si="78"/>
        <v>3511508</v>
      </c>
      <c r="I623" s="13"/>
      <c r="J623" s="13"/>
      <c r="K623" s="39">
        <f t="shared" si="79"/>
        <v>3511508</v>
      </c>
      <c r="L623" s="14"/>
      <c r="M623" s="15">
        <v>45251</v>
      </c>
      <c r="N623" s="15">
        <f t="shared" si="81"/>
        <v>45281</v>
      </c>
      <c r="O623" s="16"/>
      <c r="P623" s="16"/>
      <c r="Q623" s="16"/>
      <c r="R623" s="16"/>
      <c r="S623" s="17"/>
    </row>
    <row r="624" spans="1:19" ht="24" x14ac:dyDescent="0.25">
      <c r="A624" s="8">
        <v>47</v>
      </c>
      <c r="B624" s="9" t="s">
        <v>338</v>
      </c>
      <c r="C624" s="10" t="s">
        <v>339</v>
      </c>
      <c r="D624" s="11">
        <v>860516348</v>
      </c>
      <c r="E624" s="29" t="s">
        <v>340</v>
      </c>
      <c r="F624" s="12" t="s">
        <v>22</v>
      </c>
      <c r="G624" s="13">
        <v>536690</v>
      </c>
      <c r="H624" s="13">
        <f t="shared" si="78"/>
        <v>536690</v>
      </c>
      <c r="I624" s="13"/>
      <c r="J624" s="13"/>
      <c r="K624" s="39">
        <f t="shared" si="79"/>
        <v>536690</v>
      </c>
      <c r="L624" s="14"/>
      <c r="M624" s="15">
        <v>44959</v>
      </c>
      <c r="N624" s="15">
        <f t="shared" si="81"/>
        <v>44989</v>
      </c>
      <c r="O624" s="16"/>
      <c r="P624" s="16"/>
      <c r="Q624" s="16"/>
      <c r="R624" s="16"/>
      <c r="S624" s="17"/>
    </row>
    <row r="625" spans="1:19" ht="24" x14ac:dyDescent="0.25">
      <c r="A625" s="8">
        <v>48</v>
      </c>
      <c r="B625" s="9" t="s">
        <v>787</v>
      </c>
      <c r="C625" s="10" t="s">
        <v>788</v>
      </c>
      <c r="D625" s="11">
        <v>860531315</v>
      </c>
      <c r="E625" s="12" t="s">
        <v>789</v>
      </c>
      <c r="F625" s="12" t="s">
        <v>22</v>
      </c>
      <c r="G625" s="13">
        <v>596583</v>
      </c>
      <c r="H625" s="13">
        <f t="shared" si="78"/>
        <v>596583</v>
      </c>
      <c r="I625" s="13"/>
      <c r="J625" s="13"/>
      <c r="K625" s="39">
        <f t="shared" si="79"/>
        <v>596583</v>
      </c>
      <c r="L625" s="14"/>
      <c r="M625" s="15">
        <v>44946</v>
      </c>
      <c r="N625" s="15">
        <f t="shared" si="81"/>
        <v>44976</v>
      </c>
      <c r="O625" s="16"/>
      <c r="P625" s="16"/>
      <c r="Q625" s="16"/>
      <c r="R625" s="16"/>
      <c r="S625" s="17"/>
    </row>
    <row r="626" spans="1:19" ht="24" x14ac:dyDescent="0.25">
      <c r="A626" s="8">
        <v>49</v>
      </c>
      <c r="B626" s="9" t="s">
        <v>787</v>
      </c>
      <c r="C626" s="10" t="s">
        <v>788</v>
      </c>
      <c r="D626" s="11">
        <v>860531315</v>
      </c>
      <c r="E626" s="12" t="s">
        <v>789</v>
      </c>
      <c r="F626" s="12" t="s">
        <v>22</v>
      </c>
      <c r="G626" s="13">
        <v>564290</v>
      </c>
      <c r="H626" s="13">
        <f t="shared" si="78"/>
        <v>564290</v>
      </c>
      <c r="I626" s="13"/>
      <c r="J626" s="13"/>
      <c r="K626" s="39">
        <f t="shared" si="79"/>
        <v>564290</v>
      </c>
      <c r="L626" s="14"/>
      <c r="M626" s="15">
        <v>44978</v>
      </c>
      <c r="N626" s="15">
        <f t="shared" si="81"/>
        <v>45008</v>
      </c>
      <c r="O626" s="16"/>
      <c r="P626" s="16"/>
      <c r="Q626" s="16"/>
      <c r="R626" s="16"/>
      <c r="S626" s="17"/>
    </row>
    <row r="627" spans="1:19" ht="24" x14ac:dyDescent="0.25">
      <c r="A627" s="8">
        <v>50</v>
      </c>
      <c r="B627" s="9" t="s">
        <v>787</v>
      </c>
      <c r="C627" s="10" t="s">
        <v>788</v>
      </c>
      <c r="D627" s="11">
        <v>860531315</v>
      </c>
      <c r="E627" s="12" t="s">
        <v>789</v>
      </c>
      <c r="F627" s="12" t="s">
        <v>22</v>
      </c>
      <c r="G627" s="13">
        <v>556204</v>
      </c>
      <c r="H627" s="13">
        <f t="shared" si="78"/>
        <v>556204</v>
      </c>
      <c r="I627" s="13"/>
      <c r="J627" s="13"/>
      <c r="K627" s="39">
        <f t="shared" si="79"/>
        <v>556204</v>
      </c>
      <c r="L627" s="14"/>
      <c r="M627" s="15">
        <v>45007</v>
      </c>
      <c r="N627" s="15">
        <f t="shared" si="81"/>
        <v>45037</v>
      </c>
      <c r="O627" s="16"/>
      <c r="P627" s="16"/>
      <c r="Q627" s="16"/>
      <c r="R627" s="16"/>
      <c r="S627" s="17"/>
    </row>
    <row r="628" spans="1:19" ht="24" x14ac:dyDescent="0.25">
      <c r="A628" s="8">
        <v>51</v>
      </c>
      <c r="B628" s="9" t="s">
        <v>787</v>
      </c>
      <c r="C628" s="10" t="s">
        <v>788</v>
      </c>
      <c r="D628" s="11">
        <v>860531315</v>
      </c>
      <c r="E628" s="12" t="s">
        <v>789</v>
      </c>
      <c r="F628" s="12" t="s">
        <v>22</v>
      </c>
      <c r="G628" s="13">
        <v>636395</v>
      </c>
      <c r="H628" s="13">
        <f t="shared" si="78"/>
        <v>636395</v>
      </c>
      <c r="I628" s="13"/>
      <c r="J628" s="13"/>
      <c r="K628" s="39">
        <f t="shared" si="79"/>
        <v>636395</v>
      </c>
      <c r="L628" s="14"/>
      <c r="M628" s="15">
        <v>45098</v>
      </c>
      <c r="N628" s="15">
        <f t="shared" si="81"/>
        <v>45128</v>
      </c>
      <c r="O628" s="16"/>
      <c r="P628" s="16"/>
      <c r="Q628" s="16"/>
      <c r="R628" s="16"/>
      <c r="S628" s="17"/>
    </row>
    <row r="629" spans="1:19" ht="24" x14ac:dyDescent="0.25">
      <c r="A629" s="8">
        <v>52</v>
      </c>
      <c r="B629" s="9" t="s">
        <v>787</v>
      </c>
      <c r="C629" s="10" t="s">
        <v>788</v>
      </c>
      <c r="D629" s="11">
        <v>860531315</v>
      </c>
      <c r="E629" s="12" t="s">
        <v>789</v>
      </c>
      <c r="F629" s="12" t="s">
        <v>22</v>
      </c>
      <c r="G629" s="13">
        <v>636395</v>
      </c>
      <c r="H629" s="13">
        <f t="shared" si="78"/>
        <v>636395</v>
      </c>
      <c r="I629" s="13"/>
      <c r="J629" s="13"/>
      <c r="K629" s="39">
        <f t="shared" si="79"/>
        <v>636395</v>
      </c>
      <c r="L629" s="14"/>
      <c r="M629" s="15">
        <v>45126</v>
      </c>
      <c r="N629" s="15">
        <f t="shared" si="81"/>
        <v>45156</v>
      </c>
      <c r="O629" s="16"/>
      <c r="P629" s="16"/>
      <c r="Q629" s="16"/>
      <c r="R629" s="16"/>
      <c r="S629" s="17"/>
    </row>
    <row r="630" spans="1:19" ht="24" x14ac:dyDescent="0.25">
      <c r="A630" s="8">
        <v>53</v>
      </c>
      <c r="B630" s="9" t="s">
        <v>787</v>
      </c>
      <c r="C630" s="10" t="s">
        <v>788</v>
      </c>
      <c r="D630" s="11">
        <v>860531315</v>
      </c>
      <c r="E630" s="12" t="s">
        <v>789</v>
      </c>
      <c r="F630" s="12" t="s">
        <v>22</v>
      </c>
      <c r="G630" s="13">
        <v>628218</v>
      </c>
      <c r="H630" s="13">
        <f t="shared" si="78"/>
        <v>628218</v>
      </c>
      <c r="I630" s="13"/>
      <c r="J630" s="13"/>
      <c r="K630" s="39">
        <f t="shared" si="79"/>
        <v>628218</v>
      </c>
      <c r="L630" s="14"/>
      <c r="M630" s="15">
        <v>45128</v>
      </c>
      <c r="N630" s="15">
        <f t="shared" si="81"/>
        <v>45158</v>
      </c>
      <c r="O630" s="16"/>
      <c r="P630" s="16"/>
      <c r="Q630" s="16"/>
      <c r="R630" s="16"/>
      <c r="S630" s="17"/>
    </row>
    <row r="631" spans="1:19" ht="24" x14ac:dyDescent="0.25">
      <c r="A631" s="8">
        <v>54</v>
      </c>
      <c r="B631" s="9" t="s">
        <v>787</v>
      </c>
      <c r="C631" s="10" t="s">
        <v>788</v>
      </c>
      <c r="D631" s="11">
        <v>860531315</v>
      </c>
      <c r="E631" s="12" t="s">
        <v>789</v>
      </c>
      <c r="F631" s="12" t="s">
        <v>22</v>
      </c>
      <c r="G631" s="13">
        <v>560140</v>
      </c>
      <c r="H631" s="13">
        <f t="shared" si="78"/>
        <v>560140</v>
      </c>
      <c r="I631" s="13"/>
      <c r="J631" s="13"/>
      <c r="K631" s="39">
        <f t="shared" si="79"/>
        <v>560140</v>
      </c>
      <c r="L631" s="14"/>
      <c r="M631" s="15">
        <v>45159</v>
      </c>
      <c r="N631" s="15">
        <v>45159</v>
      </c>
      <c r="O631" s="16"/>
      <c r="P631" s="16"/>
      <c r="Q631" s="16"/>
      <c r="R631" s="16"/>
      <c r="S631" s="17"/>
    </row>
    <row r="632" spans="1:19" ht="24" x14ac:dyDescent="0.25">
      <c r="A632" s="8">
        <v>55</v>
      </c>
      <c r="B632" s="9" t="s">
        <v>787</v>
      </c>
      <c r="C632" s="10" t="s">
        <v>788</v>
      </c>
      <c r="D632" s="11">
        <v>860531315</v>
      </c>
      <c r="E632" s="12" t="s">
        <v>789</v>
      </c>
      <c r="F632" s="12" t="s">
        <v>22</v>
      </c>
      <c r="G632" s="13">
        <v>595919</v>
      </c>
      <c r="H632" s="13">
        <f t="shared" si="78"/>
        <v>595919</v>
      </c>
      <c r="I632" s="13"/>
      <c r="J632" s="13"/>
      <c r="K632" s="39">
        <f t="shared" si="79"/>
        <v>595919</v>
      </c>
      <c r="L632" s="14"/>
      <c r="M632" s="15">
        <v>45191</v>
      </c>
      <c r="N632" s="15">
        <f t="shared" ref="N632:N637" si="82">+M632+30</f>
        <v>45221</v>
      </c>
      <c r="O632" s="16"/>
      <c r="P632" s="16"/>
      <c r="Q632" s="16"/>
      <c r="R632" s="16"/>
      <c r="S632" s="17"/>
    </row>
    <row r="633" spans="1:19" ht="24" x14ac:dyDescent="0.25">
      <c r="A633" s="8">
        <v>56</v>
      </c>
      <c r="B633" s="9" t="s">
        <v>787</v>
      </c>
      <c r="C633" s="10" t="s">
        <v>788</v>
      </c>
      <c r="D633" s="11">
        <v>860531315</v>
      </c>
      <c r="E633" s="12" t="s">
        <v>789</v>
      </c>
      <c r="F633" s="12" t="s">
        <v>22</v>
      </c>
      <c r="G633" s="13">
        <v>3893448</v>
      </c>
      <c r="H633" s="13">
        <v>3893448</v>
      </c>
      <c r="I633" s="13"/>
      <c r="J633" s="13"/>
      <c r="K633" s="39">
        <f t="shared" si="79"/>
        <v>3893448</v>
      </c>
      <c r="L633" s="14"/>
      <c r="M633" s="15">
        <v>45281</v>
      </c>
      <c r="N633" s="15">
        <f t="shared" si="82"/>
        <v>45311</v>
      </c>
      <c r="O633" s="16"/>
      <c r="P633" s="16"/>
      <c r="Q633" s="16"/>
      <c r="R633" s="16"/>
      <c r="S633" s="17"/>
    </row>
    <row r="634" spans="1:19" x14ac:dyDescent="0.25">
      <c r="A634" s="8">
        <v>57</v>
      </c>
      <c r="B634" s="9" t="s">
        <v>329</v>
      </c>
      <c r="C634" s="10" t="s">
        <v>790</v>
      </c>
      <c r="D634" s="11">
        <v>890303208</v>
      </c>
      <c r="E634" s="12" t="s">
        <v>791</v>
      </c>
      <c r="F634" s="12" t="s">
        <v>22</v>
      </c>
      <c r="G634" s="13">
        <v>243612430</v>
      </c>
      <c r="H634" s="13">
        <f t="shared" si="78"/>
        <v>243612430</v>
      </c>
      <c r="I634" s="13"/>
      <c r="J634" s="13"/>
      <c r="K634" s="39">
        <f t="shared" si="79"/>
        <v>243612430</v>
      </c>
      <c r="L634" s="14"/>
      <c r="M634" s="15">
        <v>45222</v>
      </c>
      <c r="N634" s="15">
        <f t="shared" si="82"/>
        <v>45252</v>
      </c>
      <c r="O634" s="16"/>
      <c r="P634" s="16"/>
      <c r="Q634" s="16"/>
      <c r="R634" s="16"/>
      <c r="S634" s="17"/>
    </row>
    <row r="635" spans="1:19" x14ac:dyDescent="0.25">
      <c r="A635" s="8">
        <v>58</v>
      </c>
      <c r="B635" s="9" t="s">
        <v>792</v>
      </c>
      <c r="C635" s="10" t="s">
        <v>507</v>
      </c>
      <c r="D635" s="11">
        <v>890800450</v>
      </c>
      <c r="E635" s="12" t="s">
        <v>508</v>
      </c>
      <c r="F635" s="12" t="s">
        <v>22</v>
      </c>
      <c r="G635" s="13">
        <v>9394614</v>
      </c>
      <c r="H635" s="13">
        <f t="shared" si="78"/>
        <v>9394614</v>
      </c>
      <c r="I635" s="13"/>
      <c r="J635" s="13"/>
      <c r="K635" s="39">
        <f t="shared" si="79"/>
        <v>9394614</v>
      </c>
      <c r="L635" s="14"/>
      <c r="M635" s="15">
        <v>45230</v>
      </c>
      <c r="N635" s="15">
        <f t="shared" si="82"/>
        <v>45260</v>
      </c>
      <c r="O635" s="16"/>
      <c r="P635" s="16"/>
      <c r="Q635" s="16"/>
      <c r="R635" s="16"/>
      <c r="S635" s="17"/>
    </row>
    <row r="636" spans="1:19" x14ac:dyDescent="0.25">
      <c r="A636" s="8">
        <v>59</v>
      </c>
      <c r="B636" s="9" t="s">
        <v>792</v>
      </c>
      <c r="C636" s="10" t="s">
        <v>507</v>
      </c>
      <c r="D636" s="11">
        <v>890800450</v>
      </c>
      <c r="E636" s="12" t="s">
        <v>508</v>
      </c>
      <c r="F636" s="12" t="s">
        <v>22</v>
      </c>
      <c r="G636" s="13">
        <v>12083920</v>
      </c>
      <c r="H636" s="13">
        <f t="shared" si="78"/>
        <v>12083920</v>
      </c>
      <c r="I636" s="13"/>
      <c r="J636" s="13"/>
      <c r="K636" s="39">
        <f t="shared" si="79"/>
        <v>12083920</v>
      </c>
      <c r="L636" s="14"/>
      <c r="M636" s="15">
        <v>45230</v>
      </c>
      <c r="N636" s="15">
        <f t="shared" si="82"/>
        <v>45260</v>
      </c>
      <c r="O636" s="16"/>
      <c r="P636" s="16"/>
      <c r="Q636" s="16"/>
      <c r="R636" s="16"/>
      <c r="S636" s="17"/>
    </row>
    <row r="637" spans="1:19" ht="24" x14ac:dyDescent="0.25">
      <c r="A637" s="8">
        <v>60</v>
      </c>
      <c r="B637" s="9" t="s">
        <v>793</v>
      </c>
      <c r="C637" s="10" t="s">
        <v>794</v>
      </c>
      <c r="D637" s="11">
        <v>900672790</v>
      </c>
      <c r="E637" s="29" t="s">
        <v>795</v>
      </c>
      <c r="F637" s="12" t="s">
        <v>22</v>
      </c>
      <c r="G637" s="13">
        <v>209525511</v>
      </c>
      <c r="H637" s="13">
        <f t="shared" si="78"/>
        <v>209525511</v>
      </c>
      <c r="I637" s="13"/>
      <c r="J637" s="13"/>
      <c r="K637" s="39">
        <f t="shared" si="79"/>
        <v>209525511</v>
      </c>
      <c r="L637" s="14"/>
      <c r="M637" s="15">
        <v>45107</v>
      </c>
      <c r="N637" s="15">
        <f t="shared" si="82"/>
        <v>45137</v>
      </c>
      <c r="O637" s="16"/>
      <c r="P637" s="16"/>
      <c r="Q637" s="16"/>
      <c r="R637" s="16"/>
      <c r="S637" s="17"/>
    </row>
    <row r="638" spans="1:19" x14ac:dyDescent="0.25">
      <c r="A638" s="8">
        <v>61</v>
      </c>
      <c r="B638" s="9" t="s">
        <v>329</v>
      </c>
      <c r="C638" s="10" t="s">
        <v>796</v>
      </c>
      <c r="D638" s="11">
        <v>901706403</v>
      </c>
      <c r="E638" s="12"/>
      <c r="F638" s="12" t="s">
        <v>139</v>
      </c>
      <c r="G638" s="13">
        <v>43174333</v>
      </c>
      <c r="H638" s="13">
        <f t="shared" si="78"/>
        <v>43174333</v>
      </c>
      <c r="I638" s="13"/>
      <c r="J638" s="13"/>
      <c r="K638" s="39">
        <v>43174333</v>
      </c>
      <c r="L638" s="14"/>
      <c r="M638" s="15"/>
      <c r="N638" s="15"/>
      <c r="O638" s="16"/>
      <c r="P638" s="16"/>
      <c r="Q638" s="16"/>
      <c r="R638" s="16"/>
      <c r="S638" s="17"/>
    </row>
    <row r="639" spans="1:19" ht="15" x14ac:dyDescent="0.25">
      <c r="A639" s="30">
        <v>999999</v>
      </c>
      <c r="B639" s="31" t="s">
        <v>797</v>
      </c>
      <c r="C639" s="32"/>
      <c r="D639" s="32"/>
      <c r="E639" s="32"/>
      <c r="F639" s="32"/>
      <c r="G639" s="33">
        <f>SUM(G577:G638)</f>
        <v>741720571</v>
      </c>
      <c r="H639" s="33">
        <f>SUM(H577:H638)</f>
        <v>741720571</v>
      </c>
      <c r="I639" s="33">
        <f>SUM(I577:I638)</f>
        <v>0</v>
      </c>
      <c r="J639" s="33">
        <f>SUM(J577:J638)</f>
        <v>0</v>
      </c>
      <c r="K639" s="33">
        <f>SUM(K577:K638)</f>
        <v>741720571</v>
      </c>
      <c r="L639" s="36"/>
      <c r="M639" s="35"/>
      <c r="N639" s="35"/>
      <c r="O639" s="36"/>
      <c r="P639" s="36"/>
      <c r="Q639" s="36"/>
      <c r="R639" s="36"/>
      <c r="S639" s="37"/>
    </row>
    <row r="640" spans="1:19" ht="15" x14ac:dyDescent="0.25">
      <c r="A640" s="8">
        <v>0</v>
      </c>
      <c r="B640" s="9" t="s">
        <v>798</v>
      </c>
      <c r="C640" s="62" t="s">
        <v>799</v>
      </c>
      <c r="D640" s="63">
        <v>94378501</v>
      </c>
      <c r="E640" s="64" t="s">
        <v>800</v>
      </c>
      <c r="F640" s="12" t="s">
        <v>139</v>
      </c>
      <c r="G640" s="65">
        <v>40420000</v>
      </c>
      <c r="H640" s="13"/>
      <c r="I640" s="13"/>
      <c r="J640" s="13"/>
      <c r="K640" s="13">
        <f t="shared" ref="K640:K724" si="83">SUM(G640:J640)</f>
        <v>40420000</v>
      </c>
      <c r="L640" s="14"/>
      <c r="M640" s="15"/>
      <c r="N640" s="15"/>
      <c r="O640" s="16"/>
      <c r="P640" s="16"/>
      <c r="Q640" s="16"/>
      <c r="R640" s="16"/>
      <c r="S640" s="17"/>
    </row>
    <row r="641" spans="1:19" ht="15" x14ac:dyDescent="0.25">
      <c r="A641" s="8">
        <v>1</v>
      </c>
      <c r="B641" s="9" t="s">
        <v>798</v>
      </c>
      <c r="C641" s="62" t="s">
        <v>801</v>
      </c>
      <c r="D641" s="63">
        <v>1144087109</v>
      </c>
      <c r="E641" s="64" t="s">
        <v>802</v>
      </c>
      <c r="F641" s="12" t="s">
        <v>139</v>
      </c>
      <c r="G641" s="65">
        <v>40543884</v>
      </c>
      <c r="H641" s="13"/>
      <c r="I641" s="13"/>
      <c r="J641" s="13"/>
      <c r="K641" s="13">
        <f t="shared" si="83"/>
        <v>40543884</v>
      </c>
      <c r="L641" s="14"/>
      <c r="M641" s="15"/>
      <c r="N641" s="15"/>
      <c r="O641" s="16"/>
      <c r="P641" s="16"/>
      <c r="Q641" s="16"/>
      <c r="R641" s="16"/>
      <c r="S641" s="17"/>
    </row>
    <row r="642" spans="1:19" ht="15" x14ac:dyDescent="0.25">
      <c r="A642" s="8">
        <v>2</v>
      </c>
      <c r="B642" s="9" t="s">
        <v>798</v>
      </c>
      <c r="C642" s="62" t="s">
        <v>803</v>
      </c>
      <c r="D642" s="63">
        <v>16285182</v>
      </c>
      <c r="E642" s="64" t="s">
        <v>804</v>
      </c>
      <c r="F642" s="12" t="s">
        <v>139</v>
      </c>
      <c r="G642" s="65">
        <v>24522680</v>
      </c>
      <c r="H642" s="13"/>
      <c r="I642" s="13"/>
      <c r="J642" s="13"/>
      <c r="K642" s="13">
        <f t="shared" si="83"/>
        <v>24522680</v>
      </c>
      <c r="L642" s="14"/>
      <c r="M642" s="15"/>
      <c r="N642" s="15"/>
      <c r="O642" s="16"/>
      <c r="P642" s="16"/>
      <c r="Q642" s="16"/>
      <c r="R642" s="16"/>
      <c r="S642" s="17"/>
    </row>
    <row r="643" spans="1:19" ht="15" x14ac:dyDescent="0.25">
      <c r="A643" s="8">
        <v>3</v>
      </c>
      <c r="B643" s="9" t="s">
        <v>798</v>
      </c>
      <c r="C643" s="62" t="s">
        <v>805</v>
      </c>
      <c r="D643" s="63">
        <v>16758724</v>
      </c>
      <c r="E643" s="64"/>
      <c r="F643" s="12" t="s">
        <v>139</v>
      </c>
      <c r="G643" s="65">
        <v>95395230</v>
      </c>
      <c r="H643" s="13"/>
      <c r="I643" s="13"/>
      <c r="J643" s="13"/>
      <c r="K643" s="13">
        <f t="shared" si="83"/>
        <v>95395230</v>
      </c>
      <c r="L643" s="14"/>
      <c r="M643" s="15"/>
      <c r="N643" s="15"/>
      <c r="O643" s="16"/>
      <c r="P643" s="16"/>
      <c r="Q643" s="16"/>
      <c r="R643" s="16"/>
      <c r="S643" s="17"/>
    </row>
    <row r="644" spans="1:19" ht="15" x14ac:dyDescent="0.25">
      <c r="A644" s="8">
        <v>4</v>
      </c>
      <c r="B644" s="9" t="s">
        <v>798</v>
      </c>
      <c r="C644" s="62" t="s">
        <v>806</v>
      </c>
      <c r="D644" s="63">
        <v>16843199</v>
      </c>
      <c r="E644" s="64" t="s">
        <v>807</v>
      </c>
      <c r="F644" s="12" t="s">
        <v>139</v>
      </c>
      <c r="G644" s="65">
        <v>22558000</v>
      </c>
      <c r="H644" s="13"/>
      <c r="I644" s="13"/>
      <c r="J644" s="13"/>
      <c r="K644" s="13">
        <f t="shared" si="83"/>
        <v>22558000</v>
      </c>
      <c r="L644" s="14"/>
      <c r="M644" s="15"/>
      <c r="N644" s="15"/>
      <c r="O644" s="16"/>
      <c r="P644" s="16"/>
      <c r="Q644" s="16"/>
      <c r="R644" s="16"/>
      <c r="S644" s="17"/>
    </row>
    <row r="645" spans="1:19" ht="15" x14ac:dyDescent="0.25">
      <c r="A645" s="8">
        <v>5</v>
      </c>
      <c r="B645" s="9" t="s">
        <v>798</v>
      </c>
      <c r="C645" s="62" t="s">
        <v>808</v>
      </c>
      <c r="D645" s="63">
        <v>31230684</v>
      </c>
      <c r="E645" s="64"/>
      <c r="F645" s="12" t="s">
        <v>139</v>
      </c>
      <c r="G645" s="65">
        <v>136278900</v>
      </c>
      <c r="H645" s="13"/>
      <c r="I645" s="13"/>
      <c r="J645" s="13"/>
      <c r="K645" s="13">
        <f t="shared" si="83"/>
        <v>136278900</v>
      </c>
      <c r="L645" s="14"/>
      <c r="M645" s="15"/>
      <c r="N645" s="15"/>
      <c r="O645" s="16"/>
      <c r="P645" s="16"/>
      <c r="Q645" s="16"/>
      <c r="R645" s="16"/>
      <c r="S645" s="17"/>
    </row>
    <row r="646" spans="1:19" ht="15" x14ac:dyDescent="0.25">
      <c r="A646" s="8">
        <v>6</v>
      </c>
      <c r="B646" s="9" t="s">
        <v>798</v>
      </c>
      <c r="C646" s="62" t="s">
        <v>809</v>
      </c>
      <c r="D646" s="63">
        <v>16786029</v>
      </c>
      <c r="E646" s="64" t="s">
        <v>810</v>
      </c>
      <c r="F646" s="12" t="s">
        <v>139</v>
      </c>
      <c r="G646" s="65">
        <v>25077070</v>
      </c>
      <c r="H646" s="13"/>
      <c r="I646" s="13"/>
      <c r="J646" s="13"/>
      <c r="K646" s="13">
        <f t="shared" si="83"/>
        <v>25077070</v>
      </c>
      <c r="L646" s="14"/>
      <c r="M646" s="15"/>
      <c r="N646" s="15"/>
      <c r="O646" s="16"/>
      <c r="P646" s="16"/>
      <c r="Q646" s="16"/>
      <c r="R646" s="16"/>
      <c r="S646" s="17"/>
    </row>
    <row r="647" spans="1:19" ht="15" x14ac:dyDescent="0.25">
      <c r="A647" s="8">
        <v>7</v>
      </c>
      <c r="B647" s="9" t="s">
        <v>798</v>
      </c>
      <c r="C647" s="62" t="s">
        <v>811</v>
      </c>
      <c r="D647" s="63">
        <v>16656628</v>
      </c>
      <c r="E647" s="64"/>
      <c r="F647" s="12" t="s">
        <v>139</v>
      </c>
      <c r="G647" s="65">
        <v>122651010</v>
      </c>
      <c r="H647" s="13"/>
      <c r="I647" s="13"/>
      <c r="J647" s="13"/>
      <c r="K647" s="13">
        <f t="shared" si="83"/>
        <v>122651010</v>
      </c>
      <c r="L647" s="14"/>
      <c r="M647" s="15"/>
      <c r="N647" s="15"/>
      <c r="O647" s="16"/>
      <c r="P647" s="16"/>
      <c r="Q647" s="16"/>
      <c r="R647" s="16"/>
      <c r="S647" s="17"/>
    </row>
    <row r="648" spans="1:19" ht="15" x14ac:dyDescent="0.25">
      <c r="A648" s="8">
        <v>8</v>
      </c>
      <c r="B648" s="9" t="s">
        <v>798</v>
      </c>
      <c r="C648" s="62" t="s">
        <v>812</v>
      </c>
      <c r="D648" s="63">
        <v>94399078</v>
      </c>
      <c r="E648" s="64" t="s">
        <v>813</v>
      </c>
      <c r="F648" s="12" t="s">
        <v>139</v>
      </c>
      <c r="G648" s="65">
        <v>20414095</v>
      </c>
      <c r="H648" s="13"/>
      <c r="I648" s="13"/>
      <c r="J648" s="13"/>
      <c r="K648" s="13">
        <f t="shared" si="83"/>
        <v>20414095</v>
      </c>
      <c r="L648" s="14"/>
      <c r="M648" s="15"/>
      <c r="N648" s="15"/>
      <c r="O648" s="16"/>
      <c r="P648" s="16"/>
      <c r="Q648" s="16"/>
      <c r="R648" s="16"/>
      <c r="S648" s="17"/>
    </row>
    <row r="649" spans="1:19" ht="15" x14ac:dyDescent="0.25">
      <c r="A649" s="8">
        <v>9</v>
      </c>
      <c r="B649" s="9" t="s">
        <v>798</v>
      </c>
      <c r="C649" s="62" t="s">
        <v>814</v>
      </c>
      <c r="D649" s="63">
        <v>67032244</v>
      </c>
      <c r="E649" s="64"/>
      <c r="F649" s="12" t="s">
        <v>139</v>
      </c>
      <c r="G649" s="65">
        <v>95395230</v>
      </c>
      <c r="H649" s="13"/>
      <c r="I649" s="13"/>
      <c r="J649" s="13"/>
      <c r="K649" s="13">
        <f t="shared" si="83"/>
        <v>95395230</v>
      </c>
      <c r="L649" s="14"/>
      <c r="M649" s="15"/>
      <c r="N649" s="15"/>
      <c r="O649" s="16"/>
      <c r="P649" s="16"/>
      <c r="Q649" s="16"/>
      <c r="R649" s="16"/>
      <c r="S649" s="17"/>
    </row>
    <row r="650" spans="1:19" ht="15" x14ac:dyDescent="0.25">
      <c r="A650" s="8">
        <v>10</v>
      </c>
      <c r="B650" s="9" t="s">
        <v>798</v>
      </c>
      <c r="C650" s="62" t="s">
        <v>815</v>
      </c>
      <c r="D650" s="63">
        <v>94508219</v>
      </c>
      <c r="E650" s="64" t="s">
        <v>816</v>
      </c>
      <c r="F650" s="12" t="s">
        <v>139</v>
      </c>
      <c r="G650" s="65">
        <v>12133034</v>
      </c>
      <c r="H650" s="13"/>
      <c r="I650" s="13"/>
      <c r="J650" s="13"/>
      <c r="K650" s="13">
        <f t="shared" si="83"/>
        <v>12133034</v>
      </c>
      <c r="L650" s="14"/>
      <c r="M650" s="15"/>
      <c r="N650" s="15"/>
      <c r="O650" s="16"/>
      <c r="P650" s="16"/>
      <c r="Q650" s="16"/>
      <c r="R650" s="16"/>
      <c r="S650" s="17"/>
    </row>
    <row r="651" spans="1:19" ht="30" x14ac:dyDescent="0.25">
      <c r="A651" s="8">
        <v>11</v>
      </c>
      <c r="B651" s="9" t="s">
        <v>798</v>
      </c>
      <c r="C651" s="62" t="s">
        <v>817</v>
      </c>
      <c r="D651" s="66">
        <v>31935832</v>
      </c>
      <c r="E651" s="64"/>
      <c r="F651" s="12" t="s">
        <v>139</v>
      </c>
      <c r="G651" s="65">
        <v>136278900</v>
      </c>
      <c r="H651" s="13"/>
      <c r="I651" s="13"/>
      <c r="J651" s="13"/>
      <c r="K651" s="13">
        <f t="shared" si="83"/>
        <v>136278900</v>
      </c>
      <c r="L651" s="14"/>
      <c r="M651" s="15"/>
      <c r="N651" s="15"/>
      <c r="O651" s="16"/>
      <c r="P651" s="16"/>
      <c r="Q651" s="16"/>
      <c r="R651" s="16"/>
      <c r="S651" s="17"/>
    </row>
    <row r="652" spans="1:19" ht="15" x14ac:dyDescent="0.25">
      <c r="A652" s="8">
        <v>12</v>
      </c>
      <c r="B652" s="9" t="s">
        <v>798</v>
      </c>
      <c r="C652" s="62" t="s">
        <v>818</v>
      </c>
      <c r="D652" s="63">
        <v>94467859</v>
      </c>
      <c r="E652" s="64" t="s">
        <v>819</v>
      </c>
      <c r="F652" s="12" t="s">
        <v>139</v>
      </c>
      <c r="G652" s="65">
        <v>27255780</v>
      </c>
      <c r="H652" s="13"/>
      <c r="I652" s="13"/>
      <c r="J652" s="13"/>
      <c r="K652" s="13">
        <f t="shared" si="83"/>
        <v>27255780</v>
      </c>
      <c r="L652" s="14"/>
      <c r="M652" s="15"/>
      <c r="N652" s="15"/>
      <c r="O652" s="16"/>
      <c r="P652" s="16"/>
      <c r="Q652" s="16"/>
      <c r="R652" s="16"/>
      <c r="S652" s="17"/>
    </row>
    <row r="653" spans="1:19" ht="15" x14ac:dyDescent="0.25">
      <c r="A653" s="8">
        <v>13</v>
      </c>
      <c r="B653" s="9" t="s">
        <v>798</v>
      </c>
      <c r="C653" s="62" t="s">
        <v>820</v>
      </c>
      <c r="D653" s="63">
        <v>38794357</v>
      </c>
      <c r="E653" s="64" t="s">
        <v>821</v>
      </c>
      <c r="F653" s="12" t="s">
        <v>139</v>
      </c>
      <c r="G653" s="65">
        <v>36978000</v>
      </c>
      <c r="H653" s="13"/>
      <c r="I653" s="13"/>
      <c r="J653" s="13"/>
      <c r="K653" s="13">
        <f t="shared" si="83"/>
        <v>36978000</v>
      </c>
      <c r="L653" s="14"/>
      <c r="M653" s="15"/>
      <c r="N653" s="15"/>
      <c r="O653" s="16"/>
      <c r="P653" s="16"/>
      <c r="Q653" s="16"/>
      <c r="R653" s="16"/>
      <c r="S653" s="17"/>
    </row>
    <row r="654" spans="1:19" ht="15" x14ac:dyDescent="0.25">
      <c r="A654" s="8">
        <v>14</v>
      </c>
      <c r="B654" s="9" t="s">
        <v>798</v>
      </c>
      <c r="C654" s="62" t="s">
        <v>822</v>
      </c>
      <c r="D654" s="63">
        <v>94374782</v>
      </c>
      <c r="E654" s="64" t="s">
        <v>823</v>
      </c>
      <c r="F654" s="12" t="s">
        <v>139</v>
      </c>
      <c r="G654" s="65">
        <v>136278900</v>
      </c>
      <c r="H654" s="13"/>
      <c r="I654" s="13"/>
      <c r="J654" s="13"/>
      <c r="K654" s="13">
        <f t="shared" si="83"/>
        <v>136278900</v>
      </c>
      <c r="L654" s="14"/>
      <c r="M654" s="15"/>
      <c r="N654" s="15"/>
      <c r="O654" s="16"/>
      <c r="P654" s="16"/>
      <c r="Q654" s="16"/>
      <c r="R654" s="16"/>
      <c r="S654" s="17"/>
    </row>
    <row r="655" spans="1:19" ht="15" x14ac:dyDescent="0.25">
      <c r="A655" s="8">
        <v>15</v>
      </c>
      <c r="B655" s="9" t="s">
        <v>798</v>
      </c>
      <c r="C655" s="62" t="s">
        <v>824</v>
      </c>
      <c r="D655" s="63">
        <v>1143827301</v>
      </c>
      <c r="E655" s="64" t="s">
        <v>825</v>
      </c>
      <c r="F655" s="12" t="s">
        <v>139</v>
      </c>
      <c r="G655" s="65">
        <v>29766805</v>
      </c>
      <c r="H655" s="13"/>
      <c r="I655" s="13"/>
      <c r="J655" s="13"/>
      <c r="K655" s="13">
        <f t="shared" si="83"/>
        <v>29766805</v>
      </c>
      <c r="L655" s="14"/>
      <c r="M655" s="15"/>
      <c r="N655" s="15"/>
      <c r="O655" s="16"/>
      <c r="P655" s="16"/>
      <c r="Q655" s="16"/>
      <c r="R655" s="16"/>
      <c r="S655" s="17"/>
    </row>
    <row r="656" spans="1:19" ht="15" x14ac:dyDescent="0.25">
      <c r="A656" s="8">
        <v>16</v>
      </c>
      <c r="B656" s="9" t="s">
        <v>798</v>
      </c>
      <c r="C656" s="62" t="s">
        <v>826</v>
      </c>
      <c r="D656" s="63">
        <v>31888311</v>
      </c>
      <c r="E656" s="64" t="s">
        <v>827</v>
      </c>
      <c r="F656" s="12" t="s">
        <v>139</v>
      </c>
      <c r="G656" s="65">
        <v>36977000</v>
      </c>
      <c r="H656" s="13"/>
      <c r="I656" s="13"/>
      <c r="J656" s="13"/>
      <c r="K656" s="13">
        <f t="shared" si="83"/>
        <v>36977000</v>
      </c>
      <c r="L656" s="14"/>
      <c r="M656" s="15"/>
      <c r="N656" s="15"/>
      <c r="O656" s="16"/>
      <c r="P656" s="16"/>
      <c r="Q656" s="16"/>
      <c r="R656" s="16"/>
      <c r="S656" s="17"/>
    </row>
    <row r="657" spans="1:19" ht="30" x14ac:dyDescent="0.25">
      <c r="A657" s="8">
        <v>17</v>
      </c>
      <c r="B657" s="9" t="s">
        <v>798</v>
      </c>
      <c r="C657" s="62" t="s">
        <v>828</v>
      </c>
      <c r="D657" s="63">
        <v>29179569</v>
      </c>
      <c r="E657" s="64" t="s">
        <v>829</v>
      </c>
      <c r="F657" s="12" t="s">
        <v>139</v>
      </c>
      <c r="G657" s="65">
        <v>31260900</v>
      </c>
      <c r="H657" s="13"/>
      <c r="I657" s="13"/>
      <c r="J657" s="13"/>
      <c r="K657" s="13">
        <f t="shared" si="83"/>
        <v>31260900</v>
      </c>
      <c r="L657" s="14"/>
      <c r="M657" s="15"/>
      <c r="N657" s="15"/>
      <c r="O657" s="16"/>
      <c r="P657" s="16"/>
      <c r="Q657" s="16"/>
      <c r="R657" s="16"/>
      <c r="S657" s="17"/>
    </row>
    <row r="658" spans="1:19" ht="15" x14ac:dyDescent="0.25">
      <c r="A658" s="8">
        <v>18</v>
      </c>
      <c r="B658" s="9" t="s">
        <v>798</v>
      </c>
      <c r="C658" s="62" t="s">
        <v>830</v>
      </c>
      <c r="D658" s="63">
        <v>1144175822</v>
      </c>
      <c r="E658" s="64" t="s">
        <v>831</v>
      </c>
      <c r="F658" s="12" t="s">
        <v>139</v>
      </c>
      <c r="G658" s="65">
        <v>33543883</v>
      </c>
      <c r="H658" s="13"/>
      <c r="I658" s="13"/>
      <c r="J658" s="13"/>
      <c r="K658" s="13">
        <f t="shared" si="83"/>
        <v>33543883</v>
      </c>
      <c r="L658" s="14"/>
      <c r="M658" s="15"/>
      <c r="N658" s="15"/>
      <c r="O658" s="16"/>
      <c r="P658" s="16"/>
      <c r="Q658" s="16"/>
      <c r="R658" s="16"/>
      <c r="S658" s="17"/>
    </row>
    <row r="659" spans="1:19" ht="15" x14ac:dyDescent="0.25">
      <c r="A659" s="8">
        <v>19</v>
      </c>
      <c r="B659" s="9" t="s">
        <v>798</v>
      </c>
      <c r="C659" s="62" t="s">
        <v>832</v>
      </c>
      <c r="D659" s="63">
        <v>10698557</v>
      </c>
      <c r="E659" s="64" t="s">
        <v>833</v>
      </c>
      <c r="F659" s="12" t="s">
        <v>139</v>
      </c>
      <c r="G659" s="65">
        <v>68127034</v>
      </c>
      <c r="H659" s="13"/>
      <c r="I659" s="13"/>
      <c r="J659" s="13"/>
      <c r="K659" s="13">
        <f t="shared" si="83"/>
        <v>68127034</v>
      </c>
      <c r="L659" s="14"/>
      <c r="M659" s="15"/>
      <c r="N659" s="15"/>
      <c r="O659" s="16"/>
      <c r="P659" s="16"/>
      <c r="Q659" s="16"/>
      <c r="R659" s="16"/>
      <c r="S659" s="17"/>
    </row>
    <row r="660" spans="1:19" ht="15" x14ac:dyDescent="0.25">
      <c r="A660" s="8">
        <v>20</v>
      </c>
      <c r="B660" s="9" t="s">
        <v>798</v>
      </c>
      <c r="C660" s="62" t="s">
        <v>834</v>
      </c>
      <c r="D660" s="63">
        <v>94553138</v>
      </c>
      <c r="E660" s="64" t="s">
        <v>835</v>
      </c>
      <c r="F660" s="12" t="s">
        <v>139</v>
      </c>
      <c r="G660" s="65">
        <v>20883670.219999999</v>
      </c>
      <c r="H660" s="13"/>
      <c r="I660" s="13"/>
      <c r="J660" s="13"/>
      <c r="K660" s="13">
        <f t="shared" si="83"/>
        <v>20883670.219999999</v>
      </c>
      <c r="L660" s="14"/>
      <c r="M660" s="15"/>
      <c r="N660" s="15"/>
      <c r="O660" s="16"/>
      <c r="P660" s="16"/>
      <c r="Q660" s="16"/>
      <c r="R660" s="16"/>
      <c r="S660" s="17"/>
    </row>
    <row r="661" spans="1:19" ht="15" x14ac:dyDescent="0.25">
      <c r="A661" s="8">
        <v>21</v>
      </c>
      <c r="B661" s="9" t="s">
        <v>798</v>
      </c>
      <c r="C661" s="62" t="s">
        <v>836</v>
      </c>
      <c r="D661" s="63">
        <v>34607315</v>
      </c>
      <c r="E661" s="64"/>
      <c r="F661" s="12" t="s">
        <v>139</v>
      </c>
      <c r="G661" s="65">
        <v>136278900</v>
      </c>
      <c r="H661" s="13"/>
      <c r="I661" s="13"/>
      <c r="J661" s="13"/>
      <c r="K661" s="13">
        <f t="shared" si="83"/>
        <v>136278900</v>
      </c>
      <c r="L661" s="14"/>
      <c r="M661" s="15"/>
      <c r="N661" s="15"/>
      <c r="O661" s="16"/>
      <c r="P661" s="16"/>
      <c r="Q661" s="16"/>
      <c r="R661" s="16"/>
      <c r="S661" s="17"/>
    </row>
    <row r="662" spans="1:19" ht="15" x14ac:dyDescent="0.25">
      <c r="A662" s="8">
        <v>22</v>
      </c>
      <c r="B662" s="9" t="s">
        <v>798</v>
      </c>
      <c r="C662" s="62" t="s">
        <v>837</v>
      </c>
      <c r="D662" s="63">
        <v>16718384</v>
      </c>
      <c r="E662" s="64"/>
      <c r="F662" s="12" t="s">
        <v>139</v>
      </c>
      <c r="G662" s="65">
        <v>122651010</v>
      </c>
      <c r="H662" s="13"/>
      <c r="I662" s="13"/>
      <c r="J662" s="13"/>
      <c r="K662" s="13">
        <f t="shared" si="83"/>
        <v>122651010</v>
      </c>
      <c r="L662" s="14"/>
      <c r="M662" s="15"/>
      <c r="N662" s="15"/>
      <c r="O662" s="16"/>
      <c r="P662" s="16"/>
      <c r="Q662" s="16"/>
      <c r="R662" s="16"/>
      <c r="S662" s="17"/>
    </row>
    <row r="663" spans="1:19" ht="30" x14ac:dyDescent="0.25">
      <c r="A663" s="8">
        <v>23</v>
      </c>
      <c r="B663" s="9" t="s">
        <v>798</v>
      </c>
      <c r="C663" s="62" t="s">
        <v>838</v>
      </c>
      <c r="D663" s="63">
        <v>16789678</v>
      </c>
      <c r="E663" s="64" t="s">
        <v>839</v>
      </c>
      <c r="F663" s="12" t="s">
        <v>139</v>
      </c>
      <c r="G663" s="65">
        <v>41278900</v>
      </c>
      <c r="H663" s="13"/>
      <c r="I663" s="13"/>
      <c r="J663" s="13"/>
      <c r="K663" s="13">
        <f t="shared" si="83"/>
        <v>41278900</v>
      </c>
      <c r="L663" s="14"/>
      <c r="M663" s="15"/>
      <c r="N663" s="15"/>
      <c r="O663" s="16"/>
      <c r="P663" s="16"/>
      <c r="Q663" s="16"/>
      <c r="R663" s="16"/>
      <c r="S663" s="17"/>
    </row>
    <row r="664" spans="1:19" ht="15" x14ac:dyDescent="0.25">
      <c r="A664" s="8">
        <v>24</v>
      </c>
      <c r="B664" s="9" t="s">
        <v>798</v>
      </c>
      <c r="C664" s="62" t="s">
        <v>840</v>
      </c>
      <c r="D664" s="63" t="s">
        <v>841</v>
      </c>
      <c r="E664" s="64" t="s">
        <v>842</v>
      </c>
      <c r="F664" s="12" t="s">
        <v>139</v>
      </c>
      <c r="G664" s="65">
        <v>122651010</v>
      </c>
      <c r="H664" s="13"/>
      <c r="I664" s="13"/>
      <c r="J664" s="13"/>
      <c r="K664" s="13">
        <f t="shared" si="83"/>
        <v>122651010</v>
      </c>
      <c r="L664" s="14"/>
      <c r="M664" s="15"/>
      <c r="N664" s="15"/>
      <c r="O664" s="16"/>
      <c r="P664" s="16"/>
      <c r="Q664" s="16"/>
      <c r="R664" s="16"/>
      <c r="S664" s="17"/>
    </row>
    <row r="665" spans="1:19" ht="15" x14ac:dyDescent="0.25">
      <c r="A665" s="8">
        <v>25</v>
      </c>
      <c r="B665" s="9" t="s">
        <v>798</v>
      </c>
      <c r="C665" s="62" t="s">
        <v>843</v>
      </c>
      <c r="D665" s="63">
        <v>6335024</v>
      </c>
      <c r="E665" s="64" t="s">
        <v>844</v>
      </c>
      <c r="F665" s="12" t="s">
        <v>139</v>
      </c>
      <c r="G665" s="65">
        <v>20852600</v>
      </c>
      <c r="H665" s="13"/>
      <c r="I665" s="13"/>
      <c r="J665" s="13"/>
      <c r="K665" s="13">
        <f t="shared" si="83"/>
        <v>20852600</v>
      </c>
      <c r="L665" s="14"/>
      <c r="M665" s="15"/>
      <c r="N665" s="15"/>
      <c r="O665" s="16"/>
      <c r="P665" s="16"/>
      <c r="Q665" s="16"/>
      <c r="R665" s="16"/>
      <c r="S665" s="17"/>
    </row>
    <row r="666" spans="1:19" ht="15" x14ac:dyDescent="0.25">
      <c r="A666" s="8">
        <v>26</v>
      </c>
      <c r="B666" s="9" t="s">
        <v>798</v>
      </c>
      <c r="C666" s="62" t="s">
        <v>845</v>
      </c>
      <c r="D666" s="63">
        <v>31307553</v>
      </c>
      <c r="E666" s="64" t="s">
        <v>846</v>
      </c>
      <c r="F666" s="12" t="s">
        <v>139</v>
      </c>
      <c r="G666" s="65">
        <v>31949684</v>
      </c>
      <c r="H666" s="13"/>
      <c r="I666" s="13"/>
      <c r="J666" s="13"/>
      <c r="K666" s="13">
        <f t="shared" si="83"/>
        <v>31949684</v>
      </c>
      <c r="L666" s="14"/>
      <c r="M666" s="15"/>
      <c r="N666" s="15"/>
      <c r="O666" s="16"/>
      <c r="P666" s="16"/>
      <c r="Q666" s="16"/>
      <c r="R666" s="16"/>
      <c r="S666" s="17"/>
    </row>
    <row r="667" spans="1:19" ht="15" x14ac:dyDescent="0.25">
      <c r="A667" s="8">
        <v>27</v>
      </c>
      <c r="B667" s="9" t="s">
        <v>798</v>
      </c>
      <c r="C667" s="62" t="s">
        <v>847</v>
      </c>
      <c r="D667" s="63">
        <v>1144097342</v>
      </c>
      <c r="E667" s="64" t="s">
        <v>848</v>
      </c>
      <c r="F667" s="12" t="s">
        <v>139</v>
      </c>
      <c r="G667" s="65">
        <v>21503928</v>
      </c>
      <c r="H667" s="13"/>
      <c r="I667" s="13"/>
      <c r="J667" s="13"/>
      <c r="K667" s="13">
        <f t="shared" si="83"/>
        <v>21503928</v>
      </c>
      <c r="L667" s="14"/>
      <c r="M667" s="15"/>
      <c r="N667" s="15"/>
      <c r="O667" s="16"/>
      <c r="P667" s="16"/>
      <c r="Q667" s="16"/>
      <c r="R667" s="16"/>
      <c r="S667" s="17"/>
    </row>
    <row r="668" spans="1:19" ht="30" x14ac:dyDescent="0.25">
      <c r="A668" s="8">
        <v>28</v>
      </c>
      <c r="B668" s="9" t="s">
        <v>798</v>
      </c>
      <c r="C668" s="62" t="s">
        <v>849</v>
      </c>
      <c r="D668" s="63">
        <v>14637064</v>
      </c>
      <c r="E668" s="64" t="s">
        <v>850</v>
      </c>
      <c r="F668" s="12" t="s">
        <v>139</v>
      </c>
      <c r="G668" s="65">
        <v>15485550</v>
      </c>
      <c r="H668" s="13"/>
      <c r="I668" s="13"/>
      <c r="J668" s="13"/>
      <c r="K668" s="13">
        <f t="shared" si="83"/>
        <v>15485550</v>
      </c>
      <c r="L668" s="14"/>
      <c r="M668" s="15"/>
      <c r="N668" s="15"/>
      <c r="O668" s="16"/>
      <c r="P668" s="16"/>
      <c r="Q668" s="16"/>
      <c r="R668" s="16"/>
      <c r="S668" s="17"/>
    </row>
    <row r="669" spans="1:19" ht="15" x14ac:dyDescent="0.25">
      <c r="A669" s="8">
        <v>29</v>
      </c>
      <c r="B669" s="9" t="s">
        <v>798</v>
      </c>
      <c r="C669" s="62" t="s">
        <v>851</v>
      </c>
      <c r="D669" s="63">
        <v>31279067</v>
      </c>
      <c r="E669" s="64" t="s">
        <v>852</v>
      </c>
      <c r="F669" s="12" t="s">
        <v>139</v>
      </c>
      <c r="G669" s="65">
        <v>122651010</v>
      </c>
      <c r="H669" s="13"/>
      <c r="I669" s="13"/>
      <c r="J669" s="13"/>
      <c r="K669" s="13">
        <f t="shared" si="83"/>
        <v>122651010</v>
      </c>
      <c r="L669" s="14"/>
      <c r="M669" s="15"/>
      <c r="N669" s="15"/>
      <c r="O669" s="16"/>
      <c r="P669" s="16"/>
      <c r="Q669" s="16"/>
      <c r="R669" s="16"/>
      <c r="S669" s="17"/>
    </row>
    <row r="670" spans="1:19" ht="15" x14ac:dyDescent="0.25">
      <c r="A670" s="8">
        <v>30</v>
      </c>
      <c r="B670" s="9" t="s">
        <v>798</v>
      </c>
      <c r="C670" s="62" t="s">
        <v>853</v>
      </c>
      <c r="D670" s="63">
        <v>16234933</v>
      </c>
      <c r="E670" s="64" t="s">
        <v>854</v>
      </c>
      <c r="F670" s="12" t="s">
        <v>139</v>
      </c>
      <c r="G670" s="65">
        <v>16602310</v>
      </c>
      <c r="H670" s="13"/>
      <c r="I670" s="13"/>
      <c r="J670" s="13"/>
      <c r="K670" s="13">
        <f t="shared" si="83"/>
        <v>16602310</v>
      </c>
      <c r="L670" s="14"/>
      <c r="M670" s="15"/>
      <c r="N670" s="15"/>
      <c r="O670" s="16"/>
      <c r="P670" s="16"/>
      <c r="Q670" s="16"/>
      <c r="R670" s="16"/>
      <c r="S670" s="17"/>
    </row>
    <row r="671" spans="1:19" ht="15" x14ac:dyDescent="0.25">
      <c r="A671" s="8">
        <v>31</v>
      </c>
      <c r="B671" s="9" t="s">
        <v>798</v>
      </c>
      <c r="C671" s="62" t="s">
        <v>855</v>
      </c>
      <c r="D671" s="63">
        <v>6334331</v>
      </c>
      <c r="E671" s="64" t="s">
        <v>856</v>
      </c>
      <c r="F671" s="12" t="s">
        <v>139</v>
      </c>
      <c r="G671" s="65">
        <v>27278900</v>
      </c>
      <c r="H671" s="13"/>
      <c r="I671" s="13"/>
      <c r="J671" s="13"/>
      <c r="K671" s="13">
        <f t="shared" si="83"/>
        <v>27278900</v>
      </c>
      <c r="L671" s="14"/>
      <c r="M671" s="15"/>
      <c r="N671" s="15"/>
      <c r="O671" s="16"/>
      <c r="P671" s="16"/>
      <c r="Q671" s="16"/>
      <c r="R671" s="16"/>
      <c r="S671" s="17"/>
    </row>
    <row r="672" spans="1:19" ht="15" x14ac:dyDescent="0.25">
      <c r="A672" s="8">
        <v>32</v>
      </c>
      <c r="B672" s="9" t="s">
        <v>798</v>
      </c>
      <c r="C672" s="62" t="s">
        <v>857</v>
      </c>
      <c r="D672" s="63">
        <v>1067460055</v>
      </c>
      <c r="E672" s="64" t="s">
        <v>858</v>
      </c>
      <c r="F672" s="12" t="s">
        <v>139</v>
      </c>
      <c r="G672" s="65">
        <v>16000000</v>
      </c>
      <c r="H672" s="13"/>
      <c r="I672" s="13"/>
      <c r="J672" s="13"/>
      <c r="K672" s="13">
        <f t="shared" si="83"/>
        <v>16000000</v>
      </c>
      <c r="L672" s="14"/>
      <c r="M672" s="15"/>
      <c r="N672" s="15"/>
      <c r="O672" s="16"/>
      <c r="P672" s="16"/>
      <c r="Q672" s="16"/>
      <c r="R672" s="16"/>
      <c r="S672" s="17"/>
    </row>
    <row r="673" spans="1:19" ht="15" x14ac:dyDescent="0.25">
      <c r="A673" s="8">
        <v>33</v>
      </c>
      <c r="B673" s="9" t="s">
        <v>798</v>
      </c>
      <c r="C673" s="62" t="s">
        <v>859</v>
      </c>
      <c r="D673" s="63">
        <v>16703331</v>
      </c>
      <c r="E673" s="64" t="s">
        <v>860</v>
      </c>
      <c r="F673" s="12" t="s">
        <v>139</v>
      </c>
      <c r="G673" s="65">
        <v>122651010</v>
      </c>
      <c r="H673" s="13"/>
      <c r="I673" s="13"/>
      <c r="J673" s="13"/>
      <c r="K673" s="13">
        <f t="shared" si="83"/>
        <v>122651010</v>
      </c>
      <c r="L673" s="14"/>
      <c r="M673" s="15"/>
      <c r="N673" s="15"/>
      <c r="O673" s="16"/>
      <c r="P673" s="16"/>
      <c r="Q673" s="16"/>
      <c r="R673" s="16"/>
      <c r="S673" s="17"/>
    </row>
    <row r="674" spans="1:19" ht="15" x14ac:dyDescent="0.25">
      <c r="A674" s="8">
        <v>34</v>
      </c>
      <c r="B674" s="9" t="s">
        <v>798</v>
      </c>
      <c r="C674" s="62" t="s">
        <v>861</v>
      </c>
      <c r="D674" s="63">
        <v>1144174633</v>
      </c>
      <c r="E674" s="67" t="s">
        <v>862</v>
      </c>
      <c r="F674" s="12" t="s">
        <v>139</v>
      </c>
      <c r="G674" s="65">
        <v>10478900</v>
      </c>
      <c r="H674" s="13"/>
      <c r="I674" s="13"/>
      <c r="J674" s="13"/>
      <c r="K674" s="13">
        <f t="shared" si="83"/>
        <v>10478900</v>
      </c>
      <c r="L674" s="14"/>
      <c r="M674" s="15"/>
      <c r="N674" s="15"/>
      <c r="O674" s="16"/>
      <c r="P674" s="16"/>
      <c r="Q674" s="16"/>
      <c r="R674" s="16"/>
      <c r="S674" s="17"/>
    </row>
    <row r="675" spans="1:19" ht="15" x14ac:dyDescent="0.25">
      <c r="A675" s="8">
        <v>35</v>
      </c>
      <c r="B675" s="9" t="s">
        <v>798</v>
      </c>
      <c r="C675" s="62" t="s">
        <v>863</v>
      </c>
      <c r="D675" s="63">
        <v>31950135</v>
      </c>
      <c r="E675" s="68" t="s">
        <v>864</v>
      </c>
      <c r="F675" s="12" t="s">
        <v>139</v>
      </c>
      <c r="G675" s="65">
        <v>41052600</v>
      </c>
      <c r="H675" s="13"/>
      <c r="I675" s="13"/>
      <c r="J675" s="13"/>
      <c r="K675" s="13">
        <f t="shared" si="83"/>
        <v>41052600</v>
      </c>
      <c r="L675" s="14"/>
      <c r="M675" s="15"/>
      <c r="N675" s="15"/>
      <c r="O675" s="16"/>
      <c r="P675" s="16"/>
      <c r="Q675" s="16"/>
      <c r="R675" s="16"/>
      <c r="S675" s="17"/>
    </row>
    <row r="676" spans="1:19" ht="15" x14ac:dyDescent="0.25">
      <c r="A676" s="8">
        <v>36</v>
      </c>
      <c r="B676" s="9" t="s">
        <v>798</v>
      </c>
      <c r="C676" s="62" t="s">
        <v>865</v>
      </c>
      <c r="D676" s="63">
        <v>38462554</v>
      </c>
      <c r="E676" s="64" t="s">
        <v>866</v>
      </c>
      <c r="F676" s="12" t="s">
        <v>139</v>
      </c>
      <c r="G676" s="65">
        <v>12635000</v>
      </c>
      <c r="H676" s="13"/>
      <c r="I676" s="13"/>
      <c r="J676" s="13"/>
      <c r="K676" s="13">
        <f t="shared" si="83"/>
        <v>12635000</v>
      </c>
      <c r="L676" s="14"/>
      <c r="M676" s="15"/>
      <c r="N676" s="15"/>
      <c r="O676" s="16"/>
      <c r="P676" s="16"/>
      <c r="Q676" s="16"/>
      <c r="R676" s="16"/>
      <c r="S676" s="17"/>
    </row>
    <row r="677" spans="1:19" ht="15" x14ac:dyDescent="0.25">
      <c r="A677" s="8">
        <v>37</v>
      </c>
      <c r="B677" s="9" t="s">
        <v>798</v>
      </c>
      <c r="C677" s="62" t="s">
        <v>867</v>
      </c>
      <c r="D677" s="63">
        <v>29108405</v>
      </c>
      <c r="E677" s="64" t="s">
        <v>868</v>
      </c>
      <c r="F677" s="12" t="s">
        <v>139</v>
      </c>
      <c r="G677" s="65">
        <v>24522680</v>
      </c>
      <c r="H677" s="13"/>
      <c r="I677" s="13"/>
      <c r="J677" s="13"/>
      <c r="K677" s="13">
        <f t="shared" si="83"/>
        <v>24522680</v>
      </c>
      <c r="L677" s="14"/>
      <c r="M677" s="15"/>
      <c r="N677" s="15"/>
      <c r="O677" s="16"/>
      <c r="P677" s="16"/>
      <c r="Q677" s="16"/>
      <c r="R677" s="16"/>
      <c r="S677" s="17"/>
    </row>
    <row r="678" spans="1:19" ht="15" x14ac:dyDescent="0.25">
      <c r="A678" s="8">
        <v>38</v>
      </c>
      <c r="B678" s="9" t="s">
        <v>798</v>
      </c>
      <c r="C678" s="62" t="s">
        <v>869</v>
      </c>
      <c r="D678" s="63">
        <v>1144178866</v>
      </c>
      <c r="E678" s="64" t="s">
        <v>870</v>
      </c>
      <c r="F678" s="12" t="s">
        <v>139</v>
      </c>
      <c r="G678" s="65">
        <v>23523120</v>
      </c>
      <c r="H678" s="13"/>
      <c r="I678" s="13"/>
      <c r="J678" s="13"/>
      <c r="K678" s="13">
        <f t="shared" si="83"/>
        <v>23523120</v>
      </c>
      <c r="L678" s="14"/>
      <c r="M678" s="15"/>
      <c r="N678" s="15"/>
      <c r="O678" s="16"/>
      <c r="P678" s="16"/>
      <c r="Q678" s="16"/>
      <c r="R678" s="16"/>
      <c r="S678" s="17"/>
    </row>
    <row r="679" spans="1:19" ht="15" x14ac:dyDescent="0.25">
      <c r="A679" s="8">
        <v>39</v>
      </c>
      <c r="B679" s="9" t="s">
        <v>798</v>
      </c>
      <c r="C679" s="62" t="s">
        <v>871</v>
      </c>
      <c r="D679" s="63">
        <v>16702585</v>
      </c>
      <c r="E679" s="64" t="s">
        <v>872</v>
      </c>
      <c r="F679" s="12" t="s">
        <v>139</v>
      </c>
      <c r="G679" s="65">
        <v>37459534</v>
      </c>
      <c r="H679" s="13"/>
      <c r="I679" s="13"/>
      <c r="J679" s="13"/>
      <c r="K679" s="13">
        <f t="shared" si="83"/>
        <v>37459534</v>
      </c>
      <c r="L679" s="14"/>
      <c r="M679" s="15"/>
      <c r="N679" s="15"/>
      <c r="O679" s="16"/>
      <c r="P679" s="16"/>
      <c r="Q679" s="16"/>
      <c r="R679" s="16"/>
      <c r="S679" s="17"/>
    </row>
    <row r="680" spans="1:19" ht="15" x14ac:dyDescent="0.25">
      <c r="A680" s="8">
        <v>40</v>
      </c>
      <c r="B680" s="9" t="s">
        <v>798</v>
      </c>
      <c r="C680" s="62" t="s">
        <v>873</v>
      </c>
      <c r="D680" s="63">
        <v>66872835</v>
      </c>
      <c r="E680" s="64" t="s">
        <v>874</v>
      </c>
      <c r="F680" s="12" t="s">
        <v>139</v>
      </c>
      <c r="G680" s="65">
        <v>50000000</v>
      </c>
      <c r="H680" s="13"/>
      <c r="I680" s="13"/>
      <c r="J680" s="13"/>
      <c r="K680" s="13">
        <f t="shared" si="83"/>
        <v>50000000</v>
      </c>
      <c r="L680" s="14"/>
      <c r="M680" s="15"/>
      <c r="N680" s="15"/>
      <c r="O680" s="16"/>
      <c r="P680" s="16"/>
      <c r="Q680" s="16"/>
      <c r="R680" s="16"/>
      <c r="S680" s="17"/>
    </row>
    <row r="681" spans="1:19" ht="15" x14ac:dyDescent="0.25">
      <c r="A681" s="8">
        <v>41</v>
      </c>
      <c r="B681" s="9" t="s">
        <v>798</v>
      </c>
      <c r="C681" s="62" t="s">
        <v>875</v>
      </c>
      <c r="D681" s="63">
        <v>41585153</v>
      </c>
      <c r="E681" s="64" t="s">
        <v>876</v>
      </c>
      <c r="F681" s="12" t="s">
        <v>139</v>
      </c>
      <c r="G681" s="65">
        <v>26578000</v>
      </c>
      <c r="H681" s="13"/>
      <c r="I681" s="13"/>
      <c r="J681" s="13"/>
      <c r="K681" s="13">
        <f t="shared" si="83"/>
        <v>26578000</v>
      </c>
      <c r="L681" s="14"/>
      <c r="M681" s="15"/>
      <c r="N681" s="15"/>
      <c r="O681" s="16"/>
      <c r="P681" s="16"/>
      <c r="Q681" s="16"/>
      <c r="R681" s="16"/>
      <c r="S681" s="17"/>
    </row>
    <row r="682" spans="1:19" ht="15" x14ac:dyDescent="0.25">
      <c r="A682" s="8">
        <v>42</v>
      </c>
      <c r="B682" s="9" t="s">
        <v>798</v>
      </c>
      <c r="C682" s="62" t="s">
        <v>877</v>
      </c>
      <c r="D682" s="63">
        <v>1085313711</v>
      </c>
      <c r="E682" s="64" t="s">
        <v>878</v>
      </c>
      <c r="F682" s="12" t="s">
        <v>139</v>
      </c>
      <c r="G682" s="65">
        <v>1000000</v>
      </c>
      <c r="H682" s="13"/>
      <c r="I682" s="13"/>
      <c r="J682" s="13"/>
      <c r="K682" s="13">
        <f t="shared" si="83"/>
        <v>1000000</v>
      </c>
      <c r="L682" s="14"/>
      <c r="M682" s="15"/>
      <c r="N682" s="15"/>
      <c r="O682" s="16"/>
      <c r="P682" s="16"/>
      <c r="Q682" s="16"/>
      <c r="R682" s="16"/>
      <c r="S682" s="17"/>
    </row>
    <row r="683" spans="1:19" ht="15" x14ac:dyDescent="0.25">
      <c r="A683" s="8">
        <v>43</v>
      </c>
      <c r="B683" s="9" t="s">
        <v>798</v>
      </c>
      <c r="C683" s="62" t="s">
        <v>879</v>
      </c>
      <c r="D683" s="63">
        <v>1130674800</v>
      </c>
      <c r="E683" s="64" t="s">
        <v>880</v>
      </c>
      <c r="F683" s="12" t="s">
        <v>139</v>
      </c>
      <c r="G683" s="65">
        <v>9108380</v>
      </c>
      <c r="H683" s="13"/>
      <c r="I683" s="13"/>
      <c r="J683" s="13"/>
      <c r="K683" s="13">
        <f t="shared" si="83"/>
        <v>9108380</v>
      </c>
      <c r="L683" s="14"/>
      <c r="M683" s="15"/>
      <c r="N683" s="15"/>
      <c r="O683" s="16"/>
      <c r="P683" s="16"/>
      <c r="Q683" s="16"/>
      <c r="R683" s="16"/>
      <c r="S683" s="17"/>
    </row>
    <row r="684" spans="1:19" ht="15" x14ac:dyDescent="0.25">
      <c r="A684" s="8">
        <v>44</v>
      </c>
      <c r="B684" s="9" t="s">
        <v>798</v>
      </c>
      <c r="C684" s="62" t="s">
        <v>881</v>
      </c>
      <c r="D684" s="63">
        <v>1112104227</v>
      </c>
      <c r="E684" s="64" t="s">
        <v>882</v>
      </c>
      <c r="F684" s="12" t="s">
        <v>139</v>
      </c>
      <c r="G684" s="65">
        <v>43264900</v>
      </c>
      <c r="H684" s="13"/>
      <c r="I684" s="13"/>
      <c r="J684" s="13"/>
      <c r="K684" s="13">
        <f t="shared" si="83"/>
        <v>43264900</v>
      </c>
      <c r="L684" s="14"/>
      <c r="M684" s="15"/>
      <c r="N684" s="15"/>
      <c r="O684" s="16"/>
      <c r="P684" s="16"/>
      <c r="Q684" s="16"/>
      <c r="R684" s="16"/>
      <c r="S684" s="17"/>
    </row>
    <row r="685" spans="1:19" ht="15" x14ac:dyDescent="0.25">
      <c r="A685" s="8">
        <v>45</v>
      </c>
      <c r="B685" s="9" t="s">
        <v>798</v>
      </c>
      <c r="C685" s="62" t="s">
        <v>883</v>
      </c>
      <c r="D685" s="63">
        <v>1020810239</v>
      </c>
      <c r="E685" s="64" t="s">
        <v>884</v>
      </c>
      <c r="F685" s="12" t="s">
        <v>139</v>
      </c>
      <c r="G685" s="65">
        <v>36995000</v>
      </c>
      <c r="H685" s="13"/>
      <c r="I685" s="13"/>
      <c r="J685" s="13"/>
      <c r="K685" s="13">
        <f t="shared" si="83"/>
        <v>36995000</v>
      </c>
      <c r="L685" s="14"/>
      <c r="M685" s="15"/>
      <c r="N685" s="15"/>
      <c r="O685" s="16"/>
      <c r="P685" s="16"/>
      <c r="Q685" s="16"/>
      <c r="R685" s="16"/>
      <c r="S685" s="17"/>
    </row>
    <row r="686" spans="1:19" ht="15" x14ac:dyDescent="0.25">
      <c r="A686" s="8">
        <v>46</v>
      </c>
      <c r="B686" s="9" t="s">
        <v>798</v>
      </c>
      <c r="C686" s="62" t="s">
        <v>885</v>
      </c>
      <c r="D686" s="63">
        <v>31986152</v>
      </c>
      <c r="E686" s="64" t="s">
        <v>886</v>
      </c>
      <c r="F686" s="12" t="s">
        <v>139</v>
      </c>
      <c r="G686" s="65">
        <v>51000000</v>
      </c>
      <c r="H686" s="13"/>
      <c r="I686" s="13"/>
      <c r="J686" s="13"/>
      <c r="K686" s="13">
        <f t="shared" si="83"/>
        <v>51000000</v>
      </c>
      <c r="L686" s="14"/>
      <c r="M686" s="15"/>
      <c r="N686" s="15"/>
      <c r="O686" s="16"/>
      <c r="P686" s="16"/>
      <c r="Q686" s="16"/>
      <c r="R686" s="16"/>
      <c r="S686" s="17"/>
    </row>
    <row r="687" spans="1:19" ht="15" x14ac:dyDescent="0.25">
      <c r="A687" s="8">
        <v>47</v>
      </c>
      <c r="B687" s="9" t="s">
        <v>798</v>
      </c>
      <c r="C687" s="62" t="s">
        <v>887</v>
      </c>
      <c r="D687" s="63">
        <v>31862227</v>
      </c>
      <c r="E687" s="64" t="s">
        <v>888</v>
      </c>
      <c r="F687" s="12" t="s">
        <v>139</v>
      </c>
      <c r="G687" s="65">
        <v>24651000</v>
      </c>
      <c r="H687" s="13"/>
      <c r="I687" s="13"/>
      <c r="J687" s="13"/>
      <c r="K687" s="13">
        <f t="shared" si="83"/>
        <v>24651000</v>
      </c>
      <c r="L687" s="14"/>
      <c r="M687" s="15"/>
      <c r="N687" s="15"/>
      <c r="O687" s="16"/>
      <c r="P687" s="16"/>
      <c r="Q687" s="16"/>
      <c r="R687" s="16"/>
      <c r="S687" s="17"/>
    </row>
    <row r="688" spans="1:19" ht="15" x14ac:dyDescent="0.25">
      <c r="A688" s="8">
        <v>48</v>
      </c>
      <c r="B688" s="9" t="s">
        <v>798</v>
      </c>
      <c r="C688" s="62" t="s">
        <v>889</v>
      </c>
      <c r="D688" s="63">
        <v>94490371</v>
      </c>
      <c r="E688" s="69"/>
      <c r="F688" s="12" t="s">
        <v>139</v>
      </c>
      <c r="G688" s="65">
        <v>31278900</v>
      </c>
      <c r="H688" s="13"/>
      <c r="I688" s="13"/>
      <c r="J688" s="13"/>
      <c r="K688" s="13">
        <f t="shared" si="83"/>
        <v>31278900</v>
      </c>
      <c r="L688" s="14"/>
      <c r="M688" s="15"/>
      <c r="N688" s="15"/>
      <c r="O688" s="16"/>
      <c r="P688" s="16"/>
      <c r="Q688" s="16"/>
      <c r="R688" s="16"/>
      <c r="S688" s="17"/>
    </row>
    <row r="689" spans="1:19" ht="15" x14ac:dyDescent="0.25">
      <c r="A689" s="8">
        <v>49</v>
      </c>
      <c r="B689" s="9" t="s">
        <v>798</v>
      </c>
      <c r="C689" s="62" t="s">
        <v>890</v>
      </c>
      <c r="D689" s="63">
        <v>1020823074</v>
      </c>
      <c r="E689" s="64" t="s">
        <v>891</v>
      </c>
      <c r="F689" s="12" t="s">
        <v>139</v>
      </c>
      <c r="G689" s="65">
        <v>27995000</v>
      </c>
      <c r="H689" s="13"/>
      <c r="I689" s="13"/>
      <c r="J689" s="13"/>
      <c r="K689" s="13">
        <f t="shared" si="83"/>
        <v>27995000</v>
      </c>
      <c r="L689" s="14"/>
      <c r="M689" s="15"/>
      <c r="N689" s="15"/>
      <c r="O689" s="16"/>
      <c r="P689" s="16"/>
      <c r="Q689" s="16"/>
      <c r="R689" s="16"/>
      <c r="S689" s="17"/>
    </row>
    <row r="690" spans="1:19" ht="15" x14ac:dyDescent="0.25">
      <c r="A690" s="8">
        <v>50</v>
      </c>
      <c r="B690" s="9" t="s">
        <v>798</v>
      </c>
      <c r="C690" s="62" t="s">
        <v>892</v>
      </c>
      <c r="D690" s="63">
        <v>67026794</v>
      </c>
      <c r="E690" s="70" t="s">
        <v>893</v>
      </c>
      <c r="F690" s="12" t="s">
        <v>139</v>
      </c>
      <c r="G690" s="65">
        <v>41085150</v>
      </c>
      <c r="H690" s="13"/>
      <c r="I690" s="13"/>
      <c r="J690" s="13"/>
      <c r="K690" s="13">
        <f t="shared" si="83"/>
        <v>41085150</v>
      </c>
      <c r="L690" s="14"/>
      <c r="M690" s="15"/>
      <c r="N690" s="15"/>
      <c r="O690" s="16"/>
      <c r="P690" s="16"/>
      <c r="Q690" s="16"/>
      <c r="R690" s="16"/>
      <c r="S690" s="17"/>
    </row>
    <row r="691" spans="1:19" ht="15" x14ac:dyDescent="0.25">
      <c r="A691" s="8">
        <v>51</v>
      </c>
      <c r="B691" s="9" t="s">
        <v>798</v>
      </c>
      <c r="C691" s="62" t="s">
        <v>894</v>
      </c>
      <c r="D691" s="63">
        <v>1112487670</v>
      </c>
      <c r="E691" s="64" t="s">
        <v>895</v>
      </c>
      <c r="F691" s="12" t="s">
        <v>139</v>
      </c>
      <c r="G691" s="65">
        <v>36352600</v>
      </c>
      <c r="H691" s="13"/>
      <c r="I691" s="13"/>
      <c r="J691" s="13"/>
      <c r="K691" s="13">
        <f t="shared" si="83"/>
        <v>36352600</v>
      </c>
      <c r="L691" s="14"/>
      <c r="M691" s="15"/>
      <c r="N691" s="15"/>
      <c r="O691" s="16"/>
      <c r="P691" s="16"/>
      <c r="Q691" s="16"/>
      <c r="R691" s="16"/>
      <c r="S691" s="17"/>
    </row>
    <row r="692" spans="1:19" ht="15" x14ac:dyDescent="0.25">
      <c r="A692" s="8">
        <v>52</v>
      </c>
      <c r="B692" s="9" t="s">
        <v>798</v>
      </c>
      <c r="C692" s="62" t="s">
        <v>896</v>
      </c>
      <c r="D692" s="63">
        <v>94369656</v>
      </c>
      <c r="E692" s="64" t="s">
        <v>897</v>
      </c>
      <c r="F692" s="12" t="s">
        <v>139</v>
      </c>
      <c r="G692" s="65">
        <v>20852600</v>
      </c>
      <c r="H692" s="13"/>
      <c r="I692" s="13"/>
      <c r="J692" s="13"/>
      <c r="K692" s="13">
        <f t="shared" si="83"/>
        <v>20852600</v>
      </c>
      <c r="L692" s="14"/>
      <c r="M692" s="15"/>
      <c r="N692" s="15"/>
      <c r="O692" s="16"/>
      <c r="P692" s="16"/>
      <c r="Q692" s="16"/>
      <c r="R692" s="16"/>
      <c r="S692" s="17"/>
    </row>
    <row r="693" spans="1:19" ht="15" x14ac:dyDescent="0.25">
      <c r="A693" s="8">
        <v>53</v>
      </c>
      <c r="B693" s="9" t="s">
        <v>798</v>
      </c>
      <c r="C693" s="62" t="s">
        <v>898</v>
      </c>
      <c r="D693" s="71">
        <v>94551400</v>
      </c>
      <c r="E693" s="71"/>
      <c r="F693" s="12" t="s">
        <v>139</v>
      </c>
      <c r="G693" s="65">
        <v>10000000</v>
      </c>
      <c r="H693" s="13"/>
      <c r="I693" s="13"/>
      <c r="J693" s="13"/>
      <c r="K693" s="13">
        <f t="shared" si="83"/>
        <v>10000000</v>
      </c>
      <c r="L693" s="14"/>
      <c r="M693" s="15"/>
      <c r="N693" s="15"/>
      <c r="O693" s="16"/>
      <c r="P693" s="16"/>
      <c r="Q693" s="16"/>
      <c r="R693" s="16"/>
      <c r="S693" s="17"/>
    </row>
    <row r="694" spans="1:19" ht="15" x14ac:dyDescent="0.25">
      <c r="A694" s="8">
        <v>54</v>
      </c>
      <c r="B694" s="9" t="s">
        <v>798</v>
      </c>
      <c r="C694" s="62" t="s">
        <v>899</v>
      </c>
      <c r="D694" s="71">
        <v>31944346</v>
      </c>
      <c r="E694" s="71"/>
      <c r="F694" s="12" t="s">
        <v>139</v>
      </c>
      <c r="G694" s="65">
        <v>10108380</v>
      </c>
      <c r="H694" s="13"/>
      <c r="I694" s="13"/>
      <c r="J694" s="13"/>
      <c r="K694" s="13">
        <f t="shared" si="83"/>
        <v>10108380</v>
      </c>
      <c r="L694" s="14"/>
      <c r="M694" s="15"/>
      <c r="N694" s="15"/>
      <c r="O694" s="16"/>
      <c r="P694" s="16"/>
      <c r="Q694" s="16"/>
      <c r="R694" s="16"/>
      <c r="S694" s="17"/>
    </row>
    <row r="695" spans="1:19" ht="15" x14ac:dyDescent="0.25">
      <c r="A695" s="8">
        <v>55</v>
      </c>
      <c r="B695" s="9" t="s">
        <v>798</v>
      </c>
      <c r="C695" s="62" t="s">
        <v>900</v>
      </c>
      <c r="D695" s="71">
        <v>31579318</v>
      </c>
      <c r="E695" s="71"/>
      <c r="F695" s="12" t="s">
        <v>139</v>
      </c>
      <c r="G695" s="65">
        <v>19615594</v>
      </c>
      <c r="H695" s="13"/>
      <c r="I695" s="13"/>
      <c r="J695" s="13"/>
      <c r="K695" s="13">
        <f t="shared" si="83"/>
        <v>19615594</v>
      </c>
      <c r="L695" s="14"/>
      <c r="M695" s="15"/>
      <c r="N695" s="15"/>
      <c r="O695" s="16"/>
      <c r="P695" s="16"/>
      <c r="Q695" s="16"/>
      <c r="R695" s="16"/>
      <c r="S695" s="17"/>
    </row>
    <row r="696" spans="1:19" ht="15" x14ac:dyDescent="0.25">
      <c r="A696" s="8">
        <v>56</v>
      </c>
      <c r="B696" s="9" t="s">
        <v>798</v>
      </c>
      <c r="C696" s="62" t="s">
        <v>901</v>
      </c>
      <c r="D696" s="71">
        <v>38611052</v>
      </c>
      <c r="E696" s="71"/>
      <c r="F696" s="12" t="s">
        <v>139</v>
      </c>
      <c r="G696" s="65">
        <v>10000609.23</v>
      </c>
      <c r="H696" s="13"/>
      <c r="I696" s="13"/>
      <c r="J696" s="13"/>
      <c r="K696" s="13">
        <f t="shared" si="83"/>
        <v>10000609.23</v>
      </c>
      <c r="L696" s="14"/>
      <c r="M696" s="15"/>
      <c r="N696" s="15"/>
      <c r="O696" s="16"/>
      <c r="P696" s="16"/>
      <c r="Q696" s="16"/>
      <c r="R696" s="16"/>
      <c r="S696" s="17"/>
    </row>
    <row r="697" spans="1:19" ht="15" x14ac:dyDescent="0.25">
      <c r="A697" s="8">
        <v>57</v>
      </c>
      <c r="B697" s="9" t="s">
        <v>798</v>
      </c>
      <c r="C697" s="62" t="s">
        <v>902</v>
      </c>
      <c r="D697" s="71">
        <v>66971693</v>
      </c>
      <c r="E697" s="72" t="s">
        <v>903</v>
      </c>
      <c r="F697" s="12" t="s">
        <v>139</v>
      </c>
      <c r="G697" s="65">
        <v>7462600</v>
      </c>
      <c r="H697" s="13"/>
      <c r="I697" s="13"/>
      <c r="J697" s="13"/>
      <c r="K697" s="13">
        <f t="shared" si="83"/>
        <v>7462600</v>
      </c>
      <c r="L697" s="14"/>
      <c r="M697" s="15"/>
      <c r="N697" s="15"/>
      <c r="O697" s="16"/>
      <c r="P697" s="16"/>
      <c r="Q697" s="16"/>
      <c r="R697" s="16"/>
      <c r="S697" s="17"/>
    </row>
    <row r="698" spans="1:19" ht="15" x14ac:dyDescent="0.25">
      <c r="A698" s="8">
        <v>58</v>
      </c>
      <c r="B698" s="9" t="s">
        <v>798</v>
      </c>
      <c r="C698" s="62" t="s">
        <v>904</v>
      </c>
      <c r="D698" s="71">
        <v>1036856</v>
      </c>
      <c r="E698" s="72" t="s">
        <v>905</v>
      </c>
      <c r="F698" s="12" t="s">
        <v>139</v>
      </c>
      <c r="G698" s="65">
        <v>30000000</v>
      </c>
      <c r="H698" s="13"/>
      <c r="I698" s="13"/>
      <c r="J698" s="13"/>
      <c r="K698" s="13">
        <f t="shared" si="83"/>
        <v>30000000</v>
      </c>
      <c r="L698" s="14"/>
      <c r="M698" s="15"/>
      <c r="N698" s="15"/>
      <c r="O698" s="16"/>
      <c r="P698" s="16"/>
      <c r="Q698" s="16"/>
      <c r="R698" s="16"/>
      <c r="S698" s="17"/>
    </row>
    <row r="699" spans="1:19" ht="15" x14ac:dyDescent="0.25">
      <c r="A699" s="8">
        <v>59</v>
      </c>
      <c r="B699" s="9" t="s">
        <v>798</v>
      </c>
      <c r="C699" s="62" t="s">
        <v>906</v>
      </c>
      <c r="D699" s="71">
        <v>38682860</v>
      </c>
      <c r="E699" s="72" t="s">
        <v>907</v>
      </c>
      <c r="F699" s="12" t="s">
        <v>139</v>
      </c>
      <c r="G699" s="65">
        <v>5200000</v>
      </c>
      <c r="H699" s="13"/>
      <c r="I699" s="13"/>
      <c r="J699" s="13"/>
      <c r="K699" s="13">
        <f t="shared" si="83"/>
        <v>5200000</v>
      </c>
      <c r="L699" s="14"/>
      <c r="M699" s="15"/>
      <c r="N699" s="15"/>
      <c r="O699" s="16"/>
      <c r="P699" s="16"/>
      <c r="Q699" s="16"/>
      <c r="R699" s="16"/>
      <c r="S699" s="17"/>
    </row>
    <row r="700" spans="1:19" ht="15" x14ac:dyDescent="0.25">
      <c r="A700" s="8">
        <v>60</v>
      </c>
      <c r="B700" s="9" t="s">
        <v>798</v>
      </c>
      <c r="C700" s="62" t="s">
        <v>908</v>
      </c>
      <c r="D700" s="71">
        <v>12976101</v>
      </c>
      <c r="E700" s="71"/>
      <c r="F700" s="12" t="s">
        <v>139</v>
      </c>
      <c r="G700" s="65">
        <v>29500000</v>
      </c>
      <c r="H700" s="13"/>
      <c r="I700" s="13"/>
      <c r="J700" s="13"/>
      <c r="K700" s="13">
        <f t="shared" si="83"/>
        <v>29500000</v>
      </c>
      <c r="L700" s="14"/>
      <c r="M700" s="15"/>
      <c r="N700" s="15"/>
      <c r="O700" s="16"/>
      <c r="P700" s="16"/>
      <c r="Q700" s="16"/>
      <c r="R700" s="16"/>
      <c r="S700" s="17"/>
    </row>
    <row r="701" spans="1:19" ht="15" x14ac:dyDescent="0.25">
      <c r="A701" s="8">
        <v>61</v>
      </c>
      <c r="B701" s="9" t="s">
        <v>798</v>
      </c>
      <c r="C701" s="62" t="s">
        <v>909</v>
      </c>
      <c r="D701" s="71">
        <v>66660927</v>
      </c>
      <c r="E701" s="72" t="s">
        <v>910</v>
      </c>
      <c r="F701" s="12" t="s">
        <v>139</v>
      </c>
      <c r="G701" s="65">
        <v>6500000</v>
      </c>
      <c r="H701" s="13"/>
      <c r="I701" s="13"/>
      <c r="J701" s="13"/>
      <c r="K701" s="13">
        <f t="shared" si="83"/>
        <v>6500000</v>
      </c>
      <c r="L701" s="14"/>
      <c r="M701" s="15"/>
      <c r="N701" s="15"/>
      <c r="O701" s="16"/>
      <c r="P701" s="16"/>
      <c r="Q701" s="16"/>
      <c r="R701" s="16"/>
      <c r="S701" s="17"/>
    </row>
    <row r="702" spans="1:19" ht="15" x14ac:dyDescent="0.25">
      <c r="A702" s="8">
        <v>62</v>
      </c>
      <c r="B702" s="9" t="s">
        <v>798</v>
      </c>
      <c r="C702" s="62" t="s">
        <v>911</v>
      </c>
      <c r="D702" s="71">
        <v>31931228</v>
      </c>
      <c r="E702" s="71"/>
      <c r="F702" s="12" t="s">
        <v>139</v>
      </c>
      <c r="G702" s="65">
        <v>16303928</v>
      </c>
      <c r="H702" s="13"/>
      <c r="I702" s="13"/>
      <c r="J702" s="13"/>
      <c r="K702" s="13">
        <f t="shared" si="83"/>
        <v>16303928</v>
      </c>
      <c r="L702" s="14"/>
      <c r="M702" s="15"/>
      <c r="N702" s="15"/>
      <c r="O702" s="16"/>
      <c r="P702" s="16"/>
      <c r="Q702" s="16"/>
      <c r="R702" s="16"/>
      <c r="S702" s="17"/>
    </row>
    <row r="703" spans="1:19" ht="15" x14ac:dyDescent="0.25">
      <c r="A703" s="8">
        <v>63</v>
      </c>
      <c r="B703" s="9" t="s">
        <v>798</v>
      </c>
      <c r="C703" s="62" t="s">
        <v>912</v>
      </c>
      <c r="D703" s="71">
        <v>29361336</v>
      </c>
      <c r="E703" s="71"/>
      <c r="F703" s="12" t="s">
        <v>139</v>
      </c>
      <c r="G703" s="65">
        <v>12450000</v>
      </c>
      <c r="H703" s="13"/>
      <c r="I703" s="13"/>
      <c r="J703" s="13"/>
      <c r="K703" s="13">
        <f t="shared" si="83"/>
        <v>12450000</v>
      </c>
      <c r="L703" s="14"/>
      <c r="M703" s="15"/>
      <c r="N703" s="15"/>
      <c r="O703" s="16"/>
      <c r="P703" s="16"/>
      <c r="Q703" s="16"/>
      <c r="R703" s="16"/>
      <c r="S703" s="17"/>
    </row>
    <row r="704" spans="1:19" ht="15" x14ac:dyDescent="0.25">
      <c r="A704" s="8">
        <v>64</v>
      </c>
      <c r="B704" s="9" t="s">
        <v>798</v>
      </c>
      <c r="C704" s="62" t="s">
        <v>913</v>
      </c>
      <c r="D704" s="71">
        <v>94487283</v>
      </c>
      <c r="E704" s="71"/>
      <c r="F704" s="12" t="s">
        <v>139</v>
      </c>
      <c r="G704" s="65">
        <v>10000000</v>
      </c>
      <c r="H704" s="13"/>
      <c r="I704" s="13"/>
      <c r="J704" s="13"/>
      <c r="K704" s="13">
        <f t="shared" si="83"/>
        <v>10000000</v>
      </c>
      <c r="L704" s="14"/>
      <c r="M704" s="15"/>
      <c r="N704" s="15"/>
      <c r="O704" s="16"/>
      <c r="P704" s="16"/>
      <c r="Q704" s="16"/>
      <c r="R704" s="16"/>
      <c r="S704" s="17"/>
    </row>
    <row r="705" spans="1:19" ht="15" x14ac:dyDescent="0.25">
      <c r="A705" s="8">
        <v>65</v>
      </c>
      <c r="B705" s="9" t="s">
        <v>798</v>
      </c>
      <c r="C705" s="62" t="s">
        <v>914</v>
      </c>
      <c r="D705" s="71">
        <v>38602168</v>
      </c>
      <c r="E705" s="71"/>
      <c r="F705" s="12" t="s">
        <v>139</v>
      </c>
      <c r="G705" s="65">
        <v>17250000</v>
      </c>
      <c r="H705" s="13"/>
      <c r="I705" s="13"/>
      <c r="J705" s="13"/>
      <c r="K705" s="13">
        <f t="shared" si="83"/>
        <v>17250000</v>
      </c>
      <c r="L705" s="14"/>
      <c r="M705" s="15"/>
      <c r="N705" s="15"/>
      <c r="O705" s="16"/>
      <c r="P705" s="16"/>
      <c r="Q705" s="16"/>
      <c r="R705" s="16"/>
      <c r="S705" s="17"/>
    </row>
    <row r="706" spans="1:19" ht="15" x14ac:dyDescent="0.25">
      <c r="A706" s="8">
        <v>66</v>
      </c>
      <c r="B706" s="9" t="s">
        <v>798</v>
      </c>
      <c r="C706" s="62" t="s">
        <v>915</v>
      </c>
      <c r="D706" s="71">
        <v>10538623</v>
      </c>
      <c r="E706" s="72" t="s">
        <v>916</v>
      </c>
      <c r="F706" s="12" t="s">
        <v>139</v>
      </c>
      <c r="G706" s="65">
        <v>10000000</v>
      </c>
      <c r="H706" s="13"/>
      <c r="I706" s="13"/>
      <c r="J706" s="13"/>
      <c r="K706" s="13">
        <f t="shared" si="83"/>
        <v>10000000</v>
      </c>
      <c r="L706" s="14"/>
      <c r="M706" s="15"/>
      <c r="N706" s="15"/>
      <c r="O706" s="16"/>
      <c r="P706" s="16"/>
      <c r="Q706" s="16"/>
      <c r="R706" s="16"/>
      <c r="S706" s="17"/>
    </row>
    <row r="707" spans="1:19" ht="15" x14ac:dyDescent="0.25">
      <c r="A707" s="8">
        <v>67</v>
      </c>
      <c r="B707" s="9" t="s">
        <v>798</v>
      </c>
      <c r="C707" s="62" t="s">
        <v>917</v>
      </c>
      <c r="D707" s="71">
        <v>1144075768</v>
      </c>
      <c r="E707" s="71"/>
      <c r="F707" s="12" t="s">
        <v>139</v>
      </c>
      <c r="G707" s="65">
        <v>14750815</v>
      </c>
      <c r="H707" s="13"/>
      <c r="I707" s="13"/>
      <c r="J707" s="13"/>
      <c r="K707" s="13">
        <f t="shared" si="83"/>
        <v>14750815</v>
      </c>
      <c r="L707" s="14"/>
      <c r="M707" s="15"/>
      <c r="N707" s="15"/>
      <c r="O707" s="16"/>
      <c r="P707" s="16"/>
      <c r="Q707" s="16"/>
      <c r="R707" s="16"/>
      <c r="S707" s="17"/>
    </row>
    <row r="708" spans="1:19" ht="15" x14ac:dyDescent="0.25">
      <c r="A708" s="8">
        <v>68</v>
      </c>
      <c r="B708" s="9" t="s">
        <v>798</v>
      </c>
      <c r="C708" s="62" t="s">
        <v>918</v>
      </c>
      <c r="D708" s="71">
        <v>66819514</v>
      </c>
      <c r="E708" s="71"/>
      <c r="F708" s="12" t="s">
        <v>139</v>
      </c>
      <c r="G708" s="65">
        <v>23682000</v>
      </c>
      <c r="H708" s="13"/>
      <c r="I708" s="13"/>
      <c r="J708" s="13"/>
      <c r="K708" s="13">
        <f t="shared" si="83"/>
        <v>23682000</v>
      </c>
      <c r="L708" s="14"/>
      <c r="M708" s="15"/>
      <c r="N708" s="15"/>
      <c r="O708" s="16"/>
      <c r="P708" s="16"/>
      <c r="Q708" s="16"/>
      <c r="R708" s="16"/>
      <c r="S708" s="17"/>
    </row>
    <row r="709" spans="1:19" ht="15" x14ac:dyDescent="0.25">
      <c r="A709" s="8">
        <v>69</v>
      </c>
      <c r="B709" s="9" t="s">
        <v>798</v>
      </c>
      <c r="C709" s="62" t="s">
        <v>919</v>
      </c>
      <c r="D709" s="71">
        <v>1006071084</v>
      </c>
      <c r="E709" s="71"/>
      <c r="F709" s="12" t="s">
        <v>139</v>
      </c>
      <c r="G709" s="65">
        <v>15432830</v>
      </c>
      <c r="H709" s="13"/>
      <c r="I709" s="13"/>
      <c r="J709" s="13"/>
      <c r="K709" s="13">
        <f t="shared" si="83"/>
        <v>15432830</v>
      </c>
      <c r="L709" s="14"/>
      <c r="M709" s="15"/>
      <c r="N709" s="15"/>
      <c r="O709" s="16"/>
      <c r="P709" s="16"/>
      <c r="Q709" s="16"/>
      <c r="R709" s="16"/>
      <c r="S709" s="17"/>
    </row>
    <row r="710" spans="1:19" ht="15" x14ac:dyDescent="0.25">
      <c r="A710" s="8">
        <v>70</v>
      </c>
      <c r="B710" s="9" t="s">
        <v>798</v>
      </c>
      <c r="C710" s="62" t="s">
        <v>920</v>
      </c>
      <c r="D710" s="71">
        <v>16286443</v>
      </c>
      <c r="E710" s="72" t="s">
        <v>921</v>
      </c>
      <c r="F710" s="12" t="s">
        <v>139</v>
      </c>
      <c r="G710" s="65">
        <v>35978000</v>
      </c>
      <c r="H710" s="13"/>
      <c r="I710" s="13"/>
      <c r="J710" s="13"/>
      <c r="K710" s="13">
        <f t="shared" si="83"/>
        <v>35978000</v>
      </c>
      <c r="L710" s="14"/>
      <c r="M710" s="15"/>
      <c r="N710" s="15"/>
      <c r="O710" s="16"/>
      <c r="P710" s="16"/>
      <c r="Q710" s="16"/>
      <c r="R710" s="16"/>
      <c r="S710" s="17"/>
    </row>
    <row r="711" spans="1:19" ht="15" x14ac:dyDescent="0.25">
      <c r="A711" s="8">
        <v>71</v>
      </c>
      <c r="B711" s="9" t="s">
        <v>798</v>
      </c>
      <c r="C711" s="62" t="s">
        <v>922</v>
      </c>
      <c r="D711" s="71">
        <v>29178866</v>
      </c>
      <c r="E711" s="72" t="s">
        <v>923</v>
      </c>
      <c r="F711" s="12" t="s">
        <v>139</v>
      </c>
      <c r="G711" s="65">
        <v>13400000</v>
      </c>
      <c r="H711" s="13"/>
      <c r="I711" s="13"/>
      <c r="J711" s="13"/>
      <c r="K711" s="13">
        <f t="shared" si="83"/>
        <v>13400000</v>
      </c>
      <c r="L711" s="14"/>
      <c r="M711" s="15"/>
      <c r="N711" s="15"/>
      <c r="O711" s="16"/>
      <c r="P711" s="16"/>
      <c r="Q711" s="16"/>
      <c r="R711" s="16"/>
      <c r="S711" s="17"/>
    </row>
    <row r="712" spans="1:19" ht="15" x14ac:dyDescent="0.25">
      <c r="A712" s="8">
        <v>72</v>
      </c>
      <c r="B712" s="9" t="s">
        <v>798</v>
      </c>
      <c r="C712" s="62" t="s">
        <v>924</v>
      </c>
      <c r="D712" s="71">
        <v>16777783</v>
      </c>
      <c r="E712" s="71"/>
      <c r="F712" s="12" t="s">
        <v>139</v>
      </c>
      <c r="G712" s="65">
        <v>1000000</v>
      </c>
      <c r="H712" s="13"/>
      <c r="I712" s="13"/>
      <c r="J712" s="13"/>
      <c r="K712" s="13">
        <f t="shared" si="83"/>
        <v>1000000</v>
      </c>
      <c r="L712" s="14"/>
      <c r="M712" s="15"/>
      <c r="N712" s="15"/>
      <c r="O712" s="16"/>
      <c r="P712" s="16"/>
      <c r="Q712" s="16"/>
      <c r="R712" s="16"/>
      <c r="S712" s="17"/>
    </row>
    <row r="713" spans="1:19" ht="15" x14ac:dyDescent="0.25">
      <c r="A713" s="8">
        <v>73</v>
      </c>
      <c r="B713" s="9" t="s">
        <v>798</v>
      </c>
      <c r="C713" s="73" t="s">
        <v>925</v>
      </c>
      <c r="D713" s="74">
        <v>1004510234</v>
      </c>
      <c r="E713" s="75" t="s">
        <v>926</v>
      </c>
      <c r="F713" s="12" t="s">
        <v>139</v>
      </c>
      <c r="G713" s="65">
        <v>19357292</v>
      </c>
      <c r="H713" s="13"/>
      <c r="I713" s="13"/>
      <c r="J713" s="13"/>
      <c r="K713" s="13">
        <f t="shared" si="83"/>
        <v>19357292</v>
      </c>
      <c r="L713" s="14"/>
      <c r="M713" s="15"/>
      <c r="N713" s="15"/>
      <c r="O713" s="16"/>
      <c r="P713" s="16"/>
      <c r="Q713" s="16"/>
      <c r="R713" s="16"/>
      <c r="S713" s="17"/>
    </row>
    <row r="714" spans="1:19" ht="15" x14ac:dyDescent="0.25">
      <c r="A714" s="8">
        <v>74</v>
      </c>
      <c r="B714" s="9" t="s">
        <v>798</v>
      </c>
      <c r="C714" s="62" t="s">
        <v>927</v>
      </c>
      <c r="D714" s="71">
        <v>1144138871</v>
      </c>
      <c r="E714" s="72" t="s">
        <v>928</v>
      </c>
      <c r="F714" s="12" t="s">
        <v>139</v>
      </c>
      <c r="G714" s="65">
        <v>12279000</v>
      </c>
      <c r="H714" s="13"/>
      <c r="I714" s="13"/>
      <c r="J714" s="13"/>
      <c r="K714" s="13">
        <f t="shared" si="83"/>
        <v>12279000</v>
      </c>
      <c r="L714" s="14"/>
      <c r="M714" s="15"/>
      <c r="N714" s="15"/>
      <c r="O714" s="16"/>
      <c r="P714" s="16"/>
      <c r="Q714" s="16"/>
      <c r="R714" s="16"/>
      <c r="S714" s="17"/>
    </row>
    <row r="715" spans="1:19" ht="15" x14ac:dyDescent="0.25">
      <c r="A715" s="8">
        <v>75</v>
      </c>
      <c r="B715" s="9" t="s">
        <v>798</v>
      </c>
      <c r="C715" s="62" t="s">
        <v>929</v>
      </c>
      <c r="D715" s="71">
        <v>16765541</v>
      </c>
      <c r="E715" s="71"/>
      <c r="F715" s="12" t="s">
        <v>139</v>
      </c>
      <c r="G715" s="65">
        <v>21052600</v>
      </c>
      <c r="H715" s="13"/>
      <c r="I715" s="13"/>
      <c r="J715" s="13"/>
      <c r="K715" s="13">
        <f t="shared" si="83"/>
        <v>21052600</v>
      </c>
      <c r="L715" s="14"/>
      <c r="M715" s="15"/>
      <c r="N715" s="15"/>
      <c r="O715" s="16"/>
      <c r="P715" s="16"/>
      <c r="Q715" s="16"/>
      <c r="R715" s="16"/>
      <c r="S715" s="17"/>
    </row>
    <row r="716" spans="1:19" ht="15" x14ac:dyDescent="0.25">
      <c r="A716" s="8">
        <v>76</v>
      </c>
      <c r="B716" s="9" t="s">
        <v>798</v>
      </c>
      <c r="C716" s="62" t="s">
        <v>930</v>
      </c>
      <c r="D716" s="71">
        <v>66990515</v>
      </c>
      <c r="E716" s="72" t="s">
        <v>931</v>
      </c>
      <c r="F716" s="12" t="s">
        <v>139</v>
      </c>
      <c r="G716" s="65">
        <v>1253000</v>
      </c>
      <c r="H716" s="13"/>
      <c r="I716" s="13"/>
      <c r="J716" s="13"/>
      <c r="K716" s="13">
        <f t="shared" si="83"/>
        <v>1253000</v>
      </c>
      <c r="L716" s="14"/>
      <c r="M716" s="15"/>
      <c r="N716" s="15"/>
      <c r="O716" s="16"/>
      <c r="P716" s="16"/>
      <c r="Q716" s="16"/>
      <c r="R716" s="16"/>
      <c r="S716" s="17"/>
    </row>
    <row r="717" spans="1:19" ht="15" x14ac:dyDescent="0.25">
      <c r="A717" s="8">
        <v>77</v>
      </c>
      <c r="B717" s="9" t="s">
        <v>798</v>
      </c>
      <c r="C717" s="62" t="s">
        <v>932</v>
      </c>
      <c r="D717" s="71">
        <v>1130648486</v>
      </c>
      <c r="E717" s="72" t="s">
        <v>933</v>
      </c>
      <c r="F717" s="12" t="s">
        <v>139</v>
      </c>
      <c r="G717" s="65">
        <v>20615594</v>
      </c>
      <c r="H717" s="13"/>
      <c r="I717" s="13"/>
      <c r="J717" s="13"/>
      <c r="K717" s="13">
        <f t="shared" si="83"/>
        <v>20615594</v>
      </c>
      <c r="L717" s="14"/>
      <c r="M717" s="15"/>
      <c r="N717" s="15"/>
      <c r="O717" s="16"/>
      <c r="P717" s="16"/>
      <c r="Q717" s="16"/>
      <c r="R717" s="16"/>
      <c r="S717" s="17"/>
    </row>
    <row r="718" spans="1:19" ht="30" x14ac:dyDescent="0.25">
      <c r="A718" s="8">
        <v>78</v>
      </c>
      <c r="B718" s="9" t="s">
        <v>798</v>
      </c>
      <c r="C718" s="62" t="s">
        <v>934</v>
      </c>
      <c r="D718" s="71">
        <v>1107507154</v>
      </c>
      <c r="E718" s="71"/>
      <c r="F718" s="12" t="s">
        <v>139</v>
      </c>
      <c r="G718" s="65">
        <v>13691382</v>
      </c>
      <c r="H718" s="13"/>
      <c r="I718" s="13"/>
      <c r="J718" s="13"/>
      <c r="K718" s="13">
        <f t="shared" si="83"/>
        <v>13691382</v>
      </c>
      <c r="L718" s="14"/>
      <c r="M718" s="15"/>
      <c r="N718" s="15"/>
      <c r="O718" s="16"/>
      <c r="P718" s="16"/>
      <c r="Q718" s="16"/>
      <c r="R718" s="16"/>
      <c r="S718" s="17"/>
    </row>
    <row r="719" spans="1:19" ht="15" x14ac:dyDescent="0.25">
      <c r="A719" s="8">
        <v>79</v>
      </c>
      <c r="B719" s="9" t="s">
        <v>798</v>
      </c>
      <c r="C719" s="62" t="s">
        <v>935</v>
      </c>
      <c r="D719" s="71">
        <v>16350716</v>
      </c>
      <c r="E719" s="71"/>
      <c r="F719" s="12" t="s">
        <v>139</v>
      </c>
      <c r="G719" s="65">
        <v>30002000</v>
      </c>
      <c r="H719" s="13"/>
      <c r="I719" s="13"/>
      <c r="J719" s="13"/>
      <c r="K719" s="13">
        <f t="shared" si="83"/>
        <v>30002000</v>
      </c>
      <c r="L719" s="14"/>
      <c r="M719" s="15"/>
      <c r="N719" s="15"/>
      <c r="O719" s="16"/>
      <c r="P719" s="16"/>
      <c r="Q719" s="16"/>
      <c r="R719" s="16"/>
      <c r="S719" s="17"/>
    </row>
    <row r="720" spans="1:19" ht="15" x14ac:dyDescent="0.25">
      <c r="A720" s="8">
        <v>80</v>
      </c>
      <c r="B720" s="9" t="s">
        <v>798</v>
      </c>
      <c r="C720" s="62" t="s">
        <v>936</v>
      </c>
      <c r="D720" s="71">
        <v>1112472922</v>
      </c>
      <c r="E720" s="71"/>
      <c r="F720" s="12" t="s">
        <v>139</v>
      </c>
      <c r="G720" s="65">
        <v>11900000</v>
      </c>
      <c r="H720" s="13"/>
      <c r="I720" s="13"/>
      <c r="J720" s="13"/>
      <c r="K720" s="13">
        <f t="shared" si="83"/>
        <v>11900000</v>
      </c>
      <c r="L720" s="14"/>
      <c r="M720" s="15"/>
      <c r="N720" s="15"/>
      <c r="O720" s="16"/>
      <c r="P720" s="16"/>
      <c r="Q720" s="16"/>
      <c r="R720" s="16"/>
      <c r="S720" s="17"/>
    </row>
    <row r="721" spans="1:19" ht="15" x14ac:dyDescent="0.25">
      <c r="A721" s="8">
        <v>81</v>
      </c>
      <c r="B721" s="9" t="s">
        <v>798</v>
      </c>
      <c r="C721" s="62" t="s">
        <v>937</v>
      </c>
      <c r="D721" s="71">
        <v>1006008628</v>
      </c>
      <c r="E721" s="72" t="s">
        <v>938</v>
      </c>
      <c r="F721" s="12" t="s">
        <v>139</v>
      </c>
      <c r="G721" s="65">
        <v>34818550</v>
      </c>
      <c r="H721" s="13"/>
      <c r="I721" s="13"/>
      <c r="J721" s="13"/>
      <c r="K721" s="13">
        <f t="shared" si="83"/>
        <v>34818550</v>
      </c>
      <c r="L721" s="14"/>
      <c r="M721" s="15"/>
      <c r="N721" s="15"/>
      <c r="O721" s="16"/>
      <c r="P721" s="16"/>
      <c r="Q721" s="16"/>
      <c r="R721" s="16"/>
      <c r="S721" s="17"/>
    </row>
    <row r="722" spans="1:19" ht="15" x14ac:dyDescent="0.25">
      <c r="A722" s="8">
        <v>82</v>
      </c>
      <c r="B722" s="9" t="s">
        <v>798</v>
      </c>
      <c r="C722" s="62" t="s">
        <v>939</v>
      </c>
      <c r="D722" s="71">
        <v>66812176</v>
      </c>
      <c r="E722" s="72" t="s">
        <v>940</v>
      </c>
      <c r="F722" s="12" t="s">
        <v>139</v>
      </c>
      <c r="G722" s="65">
        <v>32600000</v>
      </c>
      <c r="H722" s="13"/>
      <c r="I722" s="13"/>
      <c r="J722" s="13"/>
      <c r="K722" s="13">
        <f t="shared" si="83"/>
        <v>32600000</v>
      </c>
      <c r="L722" s="14"/>
      <c r="M722" s="15"/>
      <c r="N722" s="15"/>
      <c r="O722" s="16"/>
      <c r="P722" s="16"/>
      <c r="Q722" s="16"/>
      <c r="R722" s="16"/>
      <c r="S722" s="17"/>
    </row>
    <row r="723" spans="1:19" ht="15" x14ac:dyDescent="0.25">
      <c r="A723" s="8">
        <v>83</v>
      </c>
      <c r="B723" s="9" t="s">
        <v>798</v>
      </c>
      <c r="C723" s="62" t="s">
        <v>941</v>
      </c>
      <c r="D723" s="71">
        <v>1112491063</v>
      </c>
      <c r="E723" s="71"/>
      <c r="F723" s="12" t="s">
        <v>139</v>
      </c>
      <c r="G723" s="65">
        <v>10000000</v>
      </c>
      <c r="H723" s="13"/>
      <c r="I723" s="13"/>
      <c r="J723" s="13"/>
      <c r="K723" s="13">
        <f t="shared" si="83"/>
        <v>10000000</v>
      </c>
      <c r="L723" s="14"/>
      <c r="M723" s="15"/>
      <c r="N723" s="15"/>
      <c r="O723" s="16"/>
      <c r="P723" s="16"/>
      <c r="Q723" s="16"/>
      <c r="R723" s="16"/>
      <c r="S723" s="17"/>
    </row>
    <row r="724" spans="1:19" ht="15" x14ac:dyDescent="0.25">
      <c r="A724" s="8">
        <v>84</v>
      </c>
      <c r="B724" s="9" t="s">
        <v>798</v>
      </c>
      <c r="C724" s="62" t="s">
        <v>942</v>
      </c>
      <c r="D724" s="71">
        <v>1004610436</v>
      </c>
      <c r="E724" s="72" t="s">
        <v>943</v>
      </c>
      <c r="F724" s="12" t="s">
        <v>139</v>
      </c>
      <c r="G724" s="65">
        <v>10000000</v>
      </c>
      <c r="H724" s="13"/>
      <c r="I724" s="13"/>
      <c r="J724" s="13"/>
      <c r="K724" s="13">
        <f t="shared" si="83"/>
        <v>10000000</v>
      </c>
      <c r="L724" s="14"/>
      <c r="M724" s="15"/>
      <c r="N724" s="15"/>
      <c r="O724" s="16"/>
      <c r="P724" s="16"/>
      <c r="Q724" s="16"/>
      <c r="R724" s="16"/>
      <c r="S724" s="17"/>
    </row>
    <row r="725" spans="1:19" ht="15" x14ac:dyDescent="0.25">
      <c r="A725" s="8">
        <v>85</v>
      </c>
      <c r="B725" s="9" t="s">
        <v>798</v>
      </c>
      <c r="C725" s="62" t="s">
        <v>944</v>
      </c>
      <c r="D725" s="71">
        <v>1144040697</v>
      </c>
      <c r="E725" s="71"/>
      <c r="F725" s="12" t="s">
        <v>139</v>
      </c>
      <c r="G725" s="65">
        <v>18617600</v>
      </c>
      <c r="H725" s="13"/>
      <c r="I725" s="13"/>
      <c r="J725" s="13"/>
      <c r="K725" s="13">
        <f t="shared" ref="K725:K788" si="84">SUM(G725:J725)</f>
        <v>18617600</v>
      </c>
      <c r="L725" s="14"/>
      <c r="M725" s="15"/>
      <c r="N725" s="15"/>
      <c r="O725" s="16"/>
      <c r="P725" s="16"/>
      <c r="Q725" s="16"/>
      <c r="R725" s="16"/>
      <c r="S725" s="17"/>
    </row>
    <row r="726" spans="1:19" ht="15" x14ac:dyDescent="0.25">
      <c r="A726" s="8">
        <v>86</v>
      </c>
      <c r="B726" s="9" t="s">
        <v>798</v>
      </c>
      <c r="C726" s="62" t="s">
        <v>945</v>
      </c>
      <c r="D726" s="71">
        <v>79546604</v>
      </c>
      <c r="E726" s="72" t="s">
        <v>946</v>
      </c>
      <c r="F726" s="12" t="s">
        <v>139</v>
      </c>
      <c r="G726" s="65">
        <v>8173292</v>
      </c>
      <c r="H726" s="13"/>
      <c r="I726" s="13"/>
      <c r="J726" s="13"/>
      <c r="K726" s="13">
        <f t="shared" si="84"/>
        <v>8173292</v>
      </c>
      <c r="L726" s="14"/>
      <c r="M726" s="15"/>
      <c r="N726" s="15"/>
      <c r="O726" s="16"/>
      <c r="P726" s="16"/>
      <c r="Q726" s="16"/>
      <c r="R726" s="16"/>
      <c r="S726" s="17"/>
    </row>
    <row r="727" spans="1:19" ht="15" x14ac:dyDescent="0.25">
      <c r="A727" s="8">
        <v>87</v>
      </c>
      <c r="B727" s="9" t="s">
        <v>798</v>
      </c>
      <c r="C727" s="62" t="s">
        <v>947</v>
      </c>
      <c r="D727" s="71">
        <v>1107060403</v>
      </c>
      <c r="E727" s="71"/>
      <c r="F727" s="12" t="s">
        <v>139</v>
      </c>
      <c r="G727" s="65">
        <v>10000000</v>
      </c>
      <c r="H727" s="13"/>
      <c r="I727" s="13"/>
      <c r="J727" s="13"/>
      <c r="K727" s="13">
        <f t="shared" si="84"/>
        <v>10000000</v>
      </c>
      <c r="L727" s="14"/>
      <c r="M727" s="15"/>
      <c r="N727" s="15"/>
      <c r="O727" s="16"/>
      <c r="P727" s="16"/>
      <c r="Q727" s="16"/>
      <c r="R727" s="16"/>
      <c r="S727" s="17"/>
    </row>
    <row r="728" spans="1:19" ht="15" x14ac:dyDescent="0.25">
      <c r="A728" s="8">
        <v>88</v>
      </c>
      <c r="B728" s="9" t="s">
        <v>798</v>
      </c>
      <c r="C728" s="62" t="s">
        <v>948</v>
      </c>
      <c r="D728" s="71">
        <v>66859145</v>
      </c>
      <c r="E728" s="71"/>
      <c r="F728" s="12" t="s">
        <v>139</v>
      </c>
      <c r="G728" s="65">
        <v>56288684</v>
      </c>
      <c r="H728" s="13"/>
      <c r="I728" s="13"/>
      <c r="J728" s="13"/>
      <c r="K728" s="13">
        <f t="shared" si="84"/>
        <v>56288684</v>
      </c>
      <c r="L728" s="14"/>
      <c r="M728" s="15"/>
      <c r="N728" s="15"/>
      <c r="O728" s="16"/>
      <c r="P728" s="16"/>
      <c r="Q728" s="16"/>
      <c r="R728" s="16"/>
      <c r="S728" s="17"/>
    </row>
    <row r="729" spans="1:19" ht="15" x14ac:dyDescent="0.25">
      <c r="A729" s="8">
        <v>89</v>
      </c>
      <c r="B729" s="9" t="s">
        <v>798</v>
      </c>
      <c r="C729" s="62" t="s">
        <v>949</v>
      </c>
      <c r="D729" s="71">
        <v>1087644930</v>
      </c>
      <c r="E729" s="72" t="s">
        <v>950</v>
      </c>
      <c r="F729" s="12" t="s">
        <v>139</v>
      </c>
      <c r="G729" s="65">
        <v>30000000</v>
      </c>
      <c r="H729" s="13"/>
      <c r="I729" s="13"/>
      <c r="J729" s="13"/>
      <c r="K729" s="13">
        <f t="shared" si="84"/>
        <v>30000000</v>
      </c>
      <c r="L729" s="14"/>
      <c r="M729" s="15"/>
      <c r="N729" s="15"/>
      <c r="O729" s="16"/>
      <c r="P729" s="16"/>
      <c r="Q729" s="16"/>
      <c r="R729" s="16"/>
      <c r="S729" s="17"/>
    </row>
    <row r="730" spans="1:19" ht="15" x14ac:dyDescent="0.25">
      <c r="A730" s="8">
        <v>90</v>
      </c>
      <c r="B730" s="9" t="s">
        <v>798</v>
      </c>
      <c r="C730" s="62" t="s">
        <v>951</v>
      </c>
      <c r="D730" s="71">
        <v>6221057</v>
      </c>
      <c r="E730" s="71"/>
      <c r="F730" s="12" t="s">
        <v>139</v>
      </c>
      <c r="G730" s="65">
        <v>10000000</v>
      </c>
      <c r="H730" s="13"/>
      <c r="I730" s="13"/>
      <c r="J730" s="13"/>
      <c r="K730" s="13">
        <f t="shared" si="84"/>
        <v>10000000</v>
      </c>
      <c r="L730" s="14"/>
      <c r="M730" s="15"/>
      <c r="N730" s="15"/>
      <c r="O730" s="16"/>
      <c r="P730" s="16"/>
      <c r="Q730" s="16"/>
      <c r="R730" s="16"/>
      <c r="S730" s="17"/>
    </row>
    <row r="731" spans="1:19" ht="15" x14ac:dyDescent="0.25">
      <c r="A731" s="8">
        <v>91</v>
      </c>
      <c r="B731" s="9" t="s">
        <v>798</v>
      </c>
      <c r="C731" s="62" t="s">
        <v>952</v>
      </c>
      <c r="D731" s="71">
        <v>16596191</v>
      </c>
      <c r="E731" s="72" t="s">
        <v>953</v>
      </c>
      <c r="F731" s="12" t="s">
        <v>139</v>
      </c>
      <c r="G731" s="65">
        <v>24522680</v>
      </c>
      <c r="H731" s="13"/>
      <c r="I731" s="13"/>
      <c r="J731" s="13"/>
      <c r="K731" s="13">
        <f t="shared" si="84"/>
        <v>24522680</v>
      </c>
      <c r="L731" s="14"/>
      <c r="M731" s="15"/>
      <c r="N731" s="15"/>
      <c r="O731" s="16"/>
      <c r="P731" s="16"/>
      <c r="Q731" s="16"/>
      <c r="R731" s="16"/>
      <c r="S731" s="17"/>
    </row>
    <row r="732" spans="1:19" ht="15" x14ac:dyDescent="0.25">
      <c r="A732" s="8">
        <v>92</v>
      </c>
      <c r="B732" s="9" t="s">
        <v>798</v>
      </c>
      <c r="C732" s="62" t="s">
        <v>954</v>
      </c>
      <c r="D732" s="71">
        <v>1112468957</v>
      </c>
      <c r="E732" s="71"/>
      <c r="F732" s="12" t="s">
        <v>139</v>
      </c>
      <c r="G732" s="65">
        <v>1000000</v>
      </c>
      <c r="H732" s="13"/>
      <c r="I732" s="13"/>
      <c r="J732" s="13"/>
      <c r="K732" s="13">
        <f t="shared" si="84"/>
        <v>1000000</v>
      </c>
      <c r="L732" s="14"/>
      <c r="M732" s="15"/>
      <c r="N732" s="15"/>
      <c r="O732" s="16"/>
      <c r="P732" s="16"/>
      <c r="Q732" s="16"/>
      <c r="R732" s="16"/>
      <c r="S732" s="17"/>
    </row>
    <row r="733" spans="1:19" ht="15" x14ac:dyDescent="0.25">
      <c r="A733" s="8">
        <v>93</v>
      </c>
      <c r="B733" s="9" t="s">
        <v>798</v>
      </c>
      <c r="C733" s="62" t="s">
        <v>955</v>
      </c>
      <c r="D733" s="71">
        <v>1112482943</v>
      </c>
      <c r="E733" s="71"/>
      <c r="F733" s="12" t="s">
        <v>139</v>
      </c>
      <c r="G733" s="65">
        <v>11304000</v>
      </c>
      <c r="H733" s="13"/>
      <c r="I733" s="13"/>
      <c r="J733" s="13"/>
      <c r="K733" s="13">
        <f t="shared" si="84"/>
        <v>11304000</v>
      </c>
      <c r="L733" s="14"/>
      <c r="M733" s="15"/>
      <c r="N733" s="15"/>
      <c r="O733" s="16"/>
      <c r="P733" s="16"/>
      <c r="Q733" s="16"/>
      <c r="R733" s="16"/>
      <c r="S733" s="17"/>
    </row>
    <row r="734" spans="1:19" ht="15" x14ac:dyDescent="0.25">
      <c r="A734" s="8">
        <v>94</v>
      </c>
      <c r="B734" s="9" t="s">
        <v>798</v>
      </c>
      <c r="C734" s="62" t="s">
        <v>956</v>
      </c>
      <c r="D734" s="71">
        <v>1143870248</v>
      </c>
      <c r="E734" s="72" t="s">
        <v>957</v>
      </c>
      <c r="F734" s="12" t="s">
        <v>139</v>
      </c>
      <c r="G734" s="65">
        <v>7890584</v>
      </c>
      <c r="H734" s="13"/>
      <c r="I734" s="13"/>
      <c r="J734" s="13"/>
      <c r="K734" s="13">
        <f t="shared" si="84"/>
        <v>7890584</v>
      </c>
      <c r="L734" s="14"/>
      <c r="M734" s="15"/>
      <c r="N734" s="15"/>
      <c r="O734" s="16"/>
      <c r="P734" s="16"/>
      <c r="Q734" s="16"/>
      <c r="R734" s="16"/>
      <c r="S734" s="17"/>
    </row>
    <row r="735" spans="1:19" ht="15" x14ac:dyDescent="0.25">
      <c r="A735" s="8">
        <v>95</v>
      </c>
      <c r="B735" s="9" t="s">
        <v>798</v>
      </c>
      <c r="C735" s="62" t="s">
        <v>958</v>
      </c>
      <c r="D735" s="71">
        <v>29568425</v>
      </c>
      <c r="E735" s="71"/>
      <c r="F735" s="12" t="s">
        <v>139</v>
      </c>
      <c r="G735" s="65">
        <v>14750815</v>
      </c>
      <c r="H735" s="13"/>
      <c r="I735" s="13"/>
      <c r="J735" s="13"/>
      <c r="K735" s="13">
        <f t="shared" si="84"/>
        <v>14750815</v>
      </c>
      <c r="L735" s="14"/>
      <c r="M735" s="15"/>
      <c r="N735" s="15"/>
      <c r="O735" s="16"/>
      <c r="P735" s="16"/>
      <c r="Q735" s="16"/>
      <c r="R735" s="16"/>
      <c r="S735" s="17"/>
    </row>
    <row r="736" spans="1:19" ht="15" x14ac:dyDescent="0.25">
      <c r="A736" s="8">
        <v>96</v>
      </c>
      <c r="B736" s="9" t="s">
        <v>798</v>
      </c>
      <c r="C736" s="62" t="s">
        <v>959</v>
      </c>
      <c r="D736" s="71">
        <v>10308674</v>
      </c>
      <c r="E736" s="71"/>
      <c r="F736" s="12" t="s">
        <v>139</v>
      </c>
      <c r="G736" s="65">
        <v>13691382</v>
      </c>
      <c r="H736" s="13"/>
      <c r="I736" s="13"/>
      <c r="J736" s="13"/>
      <c r="K736" s="13">
        <f t="shared" si="84"/>
        <v>13691382</v>
      </c>
      <c r="L736" s="14"/>
      <c r="M736" s="15"/>
      <c r="N736" s="15"/>
      <c r="O736" s="16"/>
      <c r="P736" s="16"/>
      <c r="Q736" s="16"/>
      <c r="R736" s="16"/>
      <c r="S736" s="17"/>
    </row>
    <row r="737" spans="1:19" ht="15" x14ac:dyDescent="0.25">
      <c r="A737" s="8">
        <v>97</v>
      </c>
      <c r="B737" s="9" t="s">
        <v>798</v>
      </c>
      <c r="C737" s="62" t="s">
        <v>960</v>
      </c>
      <c r="D737" s="71">
        <v>16937256</v>
      </c>
      <c r="E737" s="71"/>
      <c r="F737" s="12" t="s">
        <v>139</v>
      </c>
      <c r="G737" s="65">
        <v>12023120</v>
      </c>
      <c r="H737" s="13"/>
      <c r="I737" s="13"/>
      <c r="J737" s="13"/>
      <c r="K737" s="13">
        <f t="shared" si="84"/>
        <v>12023120</v>
      </c>
      <c r="L737" s="14"/>
      <c r="M737" s="15"/>
      <c r="N737" s="15"/>
      <c r="O737" s="16"/>
      <c r="P737" s="16"/>
      <c r="Q737" s="16"/>
      <c r="R737" s="16"/>
      <c r="S737" s="17"/>
    </row>
    <row r="738" spans="1:19" ht="15" x14ac:dyDescent="0.25">
      <c r="A738" s="8">
        <v>98</v>
      </c>
      <c r="B738" s="9" t="s">
        <v>798</v>
      </c>
      <c r="C738" s="62" t="s">
        <v>961</v>
      </c>
      <c r="D738" s="71">
        <v>1112468185</v>
      </c>
      <c r="E738" s="72" t="s">
        <v>962</v>
      </c>
      <c r="F738" s="12" t="s">
        <v>139</v>
      </c>
      <c r="G738" s="65">
        <v>10000000</v>
      </c>
      <c r="H738" s="13"/>
      <c r="I738" s="13"/>
      <c r="J738" s="13"/>
      <c r="K738" s="13">
        <f t="shared" si="84"/>
        <v>10000000</v>
      </c>
      <c r="L738" s="14"/>
      <c r="M738" s="15"/>
      <c r="N738" s="15"/>
      <c r="O738" s="16"/>
      <c r="P738" s="16"/>
      <c r="Q738" s="16"/>
      <c r="R738" s="16"/>
      <c r="S738" s="17"/>
    </row>
    <row r="739" spans="1:19" ht="15" x14ac:dyDescent="0.25">
      <c r="A739" s="8">
        <v>99</v>
      </c>
      <c r="B739" s="9" t="s">
        <v>798</v>
      </c>
      <c r="C739" s="62" t="s">
        <v>963</v>
      </c>
      <c r="D739" s="71">
        <v>67030082</v>
      </c>
      <c r="E739" s="71"/>
      <c r="F739" s="12" t="s">
        <v>139</v>
      </c>
      <c r="G739" s="65">
        <v>16249750</v>
      </c>
      <c r="H739" s="13"/>
      <c r="I739" s="13"/>
      <c r="J739" s="13"/>
      <c r="K739" s="13">
        <f t="shared" si="84"/>
        <v>16249750</v>
      </c>
      <c r="L739" s="14"/>
      <c r="M739" s="15"/>
      <c r="N739" s="15"/>
      <c r="O739" s="16"/>
      <c r="P739" s="16"/>
      <c r="Q739" s="16"/>
      <c r="R739" s="16"/>
      <c r="S739" s="17"/>
    </row>
    <row r="740" spans="1:19" ht="15" x14ac:dyDescent="0.25">
      <c r="A740" s="8">
        <v>100</v>
      </c>
      <c r="B740" s="9" t="s">
        <v>798</v>
      </c>
      <c r="C740" s="62" t="s">
        <v>964</v>
      </c>
      <c r="D740" s="71">
        <v>1144031465</v>
      </c>
      <c r="E740" s="72" t="s">
        <v>965</v>
      </c>
      <c r="F740" s="12" t="s">
        <v>139</v>
      </c>
      <c r="G740" s="65">
        <v>7280000</v>
      </c>
      <c r="H740" s="13"/>
      <c r="I740" s="13"/>
      <c r="J740" s="13"/>
      <c r="K740" s="13">
        <f t="shared" si="84"/>
        <v>7280000</v>
      </c>
      <c r="L740" s="14"/>
      <c r="M740" s="15"/>
      <c r="N740" s="15"/>
      <c r="O740" s="16"/>
      <c r="P740" s="16"/>
      <c r="Q740" s="16"/>
      <c r="R740" s="16"/>
      <c r="S740" s="17"/>
    </row>
    <row r="741" spans="1:19" ht="15" x14ac:dyDescent="0.25">
      <c r="A741" s="8">
        <v>101</v>
      </c>
      <c r="B741" s="9" t="s">
        <v>798</v>
      </c>
      <c r="C741" s="62" t="s">
        <v>966</v>
      </c>
      <c r="D741" s="71">
        <v>1112492223</v>
      </c>
      <c r="E741" s="71"/>
      <c r="F741" s="12" t="s">
        <v>139</v>
      </c>
      <c r="G741" s="65">
        <v>11304000</v>
      </c>
      <c r="H741" s="13"/>
      <c r="I741" s="13"/>
      <c r="J741" s="13"/>
      <c r="K741" s="13">
        <f t="shared" si="84"/>
        <v>11304000</v>
      </c>
      <c r="L741" s="14"/>
      <c r="M741" s="15"/>
      <c r="N741" s="15"/>
      <c r="O741" s="16"/>
      <c r="P741" s="16"/>
      <c r="Q741" s="16"/>
      <c r="R741" s="16"/>
      <c r="S741" s="17"/>
    </row>
    <row r="742" spans="1:19" ht="15" x14ac:dyDescent="0.25">
      <c r="A742" s="8">
        <v>102</v>
      </c>
      <c r="B742" s="9" t="s">
        <v>798</v>
      </c>
      <c r="C742" s="62" t="s">
        <v>967</v>
      </c>
      <c r="D742" s="71">
        <v>1144038550</v>
      </c>
      <c r="E742" s="71"/>
      <c r="F742" s="12" t="s">
        <v>139</v>
      </c>
      <c r="G742" s="65">
        <v>36755845</v>
      </c>
      <c r="H742" s="13"/>
      <c r="I742" s="13"/>
      <c r="J742" s="13"/>
      <c r="K742" s="13">
        <f t="shared" si="84"/>
        <v>36755845</v>
      </c>
      <c r="L742" s="14"/>
      <c r="M742" s="15"/>
      <c r="N742" s="15"/>
      <c r="O742" s="16"/>
      <c r="P742" s="16"/>
      <c r="Q742" s="16"/>
      <c r="R742" s="16"/>
      <c r="S742" s="17"/>
    </row>
    <row r="743" spans="1:19" ht="15" x14ac:dyDescent="0.25">
      <c r="A743" s="8">
        <v>103</v>
      </c>
      <c r="B743" s="9" t="s">
        <v>798</v>
      </c>
      <c r="C743" s="62" t="s">
        <v>968</v>
      </c>
      <c r="D743" s="71">
        <v>1144048812</v>
      </c>
      <c r="E743" s="71"/>
      <c r="F743" s="12" t="s">
        <v>139</v>
      </c>
      <c r="G743" s="65">
        <v>24691382</v>
      </c>
      <c r="H743" s="13"/>
      <c r="I743" s="13"/>
      <c r="J743" s="13"/>
      <c r="K743" s="13">
        <f t="shared" si="84"/>
        <v>24691382</v>
      </c>
      <c r="L743" s="14"/>
      <c r="M743" s="15"/>
      <c r="N743" s="15"/>
      <c r="O743" s="16"/>
      <c r="P743" s="16"/>
      <c r="Q743" s="16"/>
      <c r="R743" s="16"/>
      <c r="S743" s="17"/>
    </row>
    <row r="744" spans="1:19" ht="15" x14ac:dyDescent="0.25">
      <c r="A744" s="8">
        <v>104</v>
      </c>
      <c r="B744" s="9" t="s">
        <v>798</v>
      </c>
      <c r="C744" s="62" t="s">
        <v>969</v>
      </c>
      <c r="D744" s="71">
        <v>1027887825</v>
      </c>
      <c r="E744" s="72" t="s">
        <v>970</v>
      </c>
      <c r="F744" s="12" t="s">
        <v>139</v>
      </c>
      <c r="G744" s="65">
        <v>19852600</v>
      </c>
      <c r="H744" s="13"/>
      <c r="I744" s="13"/>
      <c r="J744" s="13"/>
      <c r="K744" s="13">
        <f t="shared" si="84"/>
        <v>19852600</v>
      </c>
      <c r="L744" s="14"/>
      <c r="M744" s="15"/>
      <c r="N744" s="15"/>
      <c r="O744" s="16"/>
      <c r="P744" s="16"/>
      <c r="Q744" s="16"/>
      <c r="R744" s="16"/>
      <c r="S744" s="17"/>
    </row>
    <row r="745" spans="1:19" ht="15" x14ac:dyDescent="0.25">
      <c r="A745" s="8">
        <v>105</v>
      </c>
      <c r="B745" s="9" t="s">
        <v>798</v>
      </c>
      <c r="C745" s="62" t="s">
        <v>971</v>
      </c>
      <c r="D745" s="71">
        <v>1144040342</v>
      </c>
      <c r="E745" s="71"/>
      <c r="F745" s="12" t="s">
        <v>139</v>
      </c>
      <c r="G745" s="65">
        <v>29743911</v>
      </c>
      <c r="H745" s="13"/>
      <c r="I745" s="13"/>
      <c r="J745" s="13"/>
      <c r="K745" s="13">
        <f t="shared" si="84"/>
        <v>29743911</v>
      </c>
      <c r="L745" s="14"/>
      <c r="M745" s="15"/>
      <c r="N745" s="15"/>
      <c r="O745" s="16"/>
      <c r="P745" s="16"/>
      <c r="Q745" s="16"/>
      <c r="R745" s="16"/>
      <c r="S745" s="17"/>
    </row>
    <row r="746" spans="1:19" ht="15" x14ac:dyDescent="0.25">
      <c r="A746" s="8">
        <v>106</v>
      </c>
      <c r="B746" s="9" t="s">
        <v>798</v>
      </c>
      <c r="C746" s="62" t="s">
        <v>972</v>
      </c>
      <c r="D746" s="71">
        <v>1127608086</v>
      </c>
      <c r="E746" s="71"/>
      <c r="F746" s="12" t="s">
        <v>139</v>
      </c>
      <c r="G746" s="65">
        <v>22002000</v>
      </c>
      <c r="H746" s="13"/>
      <c r="I746" s="13"/>
      <c r="J746" s="13"/>
      <c r="K746" s="13">
        <f t="shared" si="84"/>
        <v>22002000</v>
      </c>
      <c r="L746" s="14"/>
      <c r="M746" s="15"/>
      <c r="N746" s="15"/>
      <c r="O746" s="16"/>
      <c r="P746" s="16"/>
      <c r="Q746" s="16"/>
      <c r="R746" s="16"/>
      <c r="S746" s="17"/>
    </row>
    <row r="747" spans="1:19" ht="15" x14ac:dyDescent="0.25">
      <c r="A747" s="8">
        <v>107</v>
      </c>
      <c r="B747" s="9" t="s">
        <v>798</v>
      </c>
      <c r="C747" s="62" t="s">
        <v>973</v>
      </c>
      <c r="D747" s="71">
        <v>1130683893</v>
      </c>
      <c r="E747" s="71"/>
      <c r="F747" s="12" t="s">
        <v>139</v>
      </c>
      <c r="G747" s="65">
        <v>25000000</v>
      </c>
      <c r="H747" s="13"/>
      <c r="I747" s="13"/>
      <c r="J747" s="13"/>
      <c r="K747" s="13">
        <f t="shared" si="84"/>
        <v>25000000</v>
      </c>
      <c r="L747" s="14"/>
      <c r="M747" s="15"/>
      <c r="N747" s="15"/>
      <c r="O747" s="16"/>
      <c r="P747" s="16"/>
      <c r="Q747" s="16"/>
      <c r="R747" s="16"/>
      <c r="S747" s="17"/>
    </row>
    <row r="748" spans="1:19" ht="15" x14ac:dyDescent="0.25">
      <c r="A748" s="8">
        <v>108</v>
      </c>
      <c r="B748" s="9" t="s">
        <v>798</v>
      </c>
      <c r="C748" s="62" t="s">
        <v>974</v>
      </c>
      <c r="D748" s="71">
        <v>1006106075</v>
      </c>
      <c r="E748" s="71"/>
      <c r="F748" s="12" t="s">
        <v>139</v>
      </c>
      <c r="G748" s="65">
        <v>12357292</v>
      </c>
      <c r="H748" s="13"/>
      <c r="I748" s="13"/>
      <c r="J748" s="13"/>
      <c r="K748" s="13">
        <f t="shared" si="84"/>
        <v>12357292</v>
      </c>
      <c r="L748" s="14"/>
      <c r="M748" s="15"/>
      <c r="N748" s="15"/>
      <c r="O748" s="16"/>
      <c r="P748" s="16"/>
      <c r="Q748" s="16"/>
      <c r="R748" s="16"/>
      <c r="S748" s="17"/>
    </row>
    <row r="749" spans="1:19" ht="15" x14ac:dyDescent="0.25">
      <c r="A749" s="8">
        <v>109</v>
      </c>
      <c r="B749" s="9" t="s">
        <v>798</v>
      </c>
      <c r="C749" s="62" t="s">
        <v>975</v>
      </c>
      <c r="D749" s="71">
        <v>38682277</v>
      </c>
      <c r="E749" s="72" t="s">
        <v>976</v>
      </c>
      <c r="F749" s="12" t="s">
        <v>139</v>
      </c>
      <c r="G749" s="65">
        <v>6303928</v>
      </c>
      <c r="H749" s="13"/>
      <c r="I749" s="13"/>
      <c r="J749" s="13"/>
      <c r="K749" s="13">
        <f t="shared" si="84"/>
        <v>6303928</v>
      </c>
      <c r="L749" s="14"/>
      <c r="M749" s="15"/>
      <c r="N749" s="15"/>
      <c r="O749" s="16"/>
      <c r="P749" s="16"/>
      <c r="Q749" s="16"/>
      <c r="R749" s="16"/>
      <c r="S749" s="17"/>
    </row>
    <row r="750" spans="1:19" ht="15" x14ac:dyDescent="0.25">
      <c r="A750" s="8">
        <v>110</v>
      </c>
      <c r="B750" s="9" t="s">
        <v>798</v>
      </c>
      <c r="C750" s="62" t="s">
        <v>977</v>
      </c>
      <c r="D750" s="71">
        <v>1144093614</v>
      </c>
      <c r="E750" s="72" t="s">
        <v>978</v>
      </c>
      <c r="F750" s="12" t="s">
        <v>139</v>
      </c>
      <c r="G750" s="65">
        <v>5852600</v>
      </c>
      <c r="H750" s="13"/>
      <c r="I750" s="13"/>
      <c r="J750" s="13"/>
      <c r="K750" s="13">
        <f t="shared" si="84"/>
        <v>5852600</v>
      </c>
      <c r="L750" s="14"/>
      <c r="M750" s="15"/>
      <c r="N750" s="15"/>
      <c r="O750" s="16"/>
      <c r="P750" s="16"/>
      <c r="Q750" s="16"/>
      <c r="R750" s="16"/>
      <c r="S750" s="17"/>
    </row>
    <row r="751" spans="1:19" ht="15" x14ac:dyDescent="0.25">
      <c r="A751" s="8">
        <v>111</v>
      </c>
      <c r="B751" s="9" t="s">
        <v>798</v>
      </c>
      <c r="C751" s="62" t="s">
        <v>979</v>
      </c>
      <c r="D751" s="71">
        <v>1144061153</v>
      </c>
      <c r="E751" s="72" t="s">
        <v>980</v>
      </c>
      <c r="F751" s="12" t="s">
        <v>139</v>
      </c>
      <c r="G751" s="65">
        <v>15550815</v>
      </c>
      <c r="H751" s="13"/>
      <c r="I751" s="13"/>
      <c r="J751" s="13"/>
      <c r="K751" s="13">
        <f t="shared" si="84"/>
        <v>15550815</v>
      </c>
      <c r="L751" s="14"/>
      <c r="M751" s="15"/>
      <c r="N751" s="15"/>
      <c r="O751" s="16"/>
      <c r="P751" s="16"/>
      <c r="Q751" s="16"/>
      <c r="R751" s="16"/>
      <c r="S751" s="17"/>
    </row>
    <row r="752" spans="1:19" ht="15" x14ac:dyDescent="0.25">
      <c r="A752" s="8">
        <v>112</v>
      </c>
      <c r="B752" s="9" t="s">
        <v>798</v>
      </c>
      <c r="C752" s="62" t="s">
        <v>981</v>
      </c>
      <c r="D752" s="71">
        <v>1130622385</v>
      </c>
      <c r="E752" s="71"/>
      <c r="F752" s="12" t="s">
        <v>139</v>
      </c>
      <c r="G752" s="65">
        <v>16241518</v>
      </c>
      <c r="H752" s="13"/>
      <c r="I752" s="13"/>
      <c r="J752" s="13"/>
      <c r="K752" s="13">
        <f t="shared" si="84"/>
        <v>16241518</v>
      </c>
      <c r="L752" s="14"/>
      <c r="M752" s="15"/>
      <c r="N752" s="15"/>
      <c r="O752" s="16"/>
      <c r="P752" s="16"/>
      <c r="Q752" s="16"/>
      <c r="R752" s="16"/>
      <c r="S752" s="17"/>
    </row>
    <row r="753" spans="1:19" ht="15" x14ac:dyDescent="0.25">
      <c r="A753" s="8">
        <v>113</v>
      </c>
      <c r="B753" s="9" t="s">
        <v>798</v>
      </c>
      <c r="C753" s="62" t="s">
        <v>982</v>
      </c>
      <c r="D753" s="71">
        <v>79359830</v>
      </c>
      <c r="E753" s="71"/>
      <c r="F753" s="12" t="s">
        <v>139</v>
      </c>
      <c r="G753" s="65">
        <v>33152600</v>
      </c>
      <c r="H753" s="13"/>
      <c r="I753" s="13"/>
      <c r="J753" s="13"/>
      <c r="K753" s="13">
        <f t="shared" si="84"/>
        <v>33152600</v>
      </c>
      <c r="L753" s="14"/>
      <c r="M753" s="15"/>
      <c r="N753" s="15"/>
      <c r="O753" s="16"/>
      <c r="P753" s="16"/>
      <c r="Q753" s="16"/>
      <c r="R753" s="16"/>
      <c r="S753" s="17"/>
    </row>
    <row r="754" spans="1:19" ht="15" x14ac:dyDescent="0.25">
      <c r="A754" s="8">
        <v>114</v>
      </c>
      <c r="B754" s="9" t="s">
        <v>798</v>
      </c>
      <c r="C754" s="62" t="s">
        <v>983</v>
      </c>
      <c r="D754" s="71">
        <v>94521710</v>
      </c>
      <c r="E754" s="64" t="s">
        <v>984</v>
      </c>
      <c r="F754" s="12" t="s">
        <v>139</v>
      </c>
      <c r="G754" s="65">
        <v>9024000</v>
      </c>
      <c r="H754" s="13"/>
      <c r="I754" s="13"/>
      <c r="J754" s="13"/>
      <c r="K754" s="13">
        <f t="shared" si="84"/>
        <v>9024000</v>
      </c>
      <c r="L754" s="14"/>
      <c r="M754" s="15"/>
      <c r="N754" s="15"/>
      <c r="O754" s="16"/>
      <c r="P754" s="16"/>
      <c r="Q754" s="16"/>
      <c r="R754" s="16"/>
      <c r="S754" s="17"/>
    </row>
    <row r="755" spans="1:19" ht="15" x14ac:dyDescent="0.25">
      <c r="A755" s="8">
        <v>115</v>
      </c>
      <c r="B755" s="9" t="s">
        <v>798</v>
      </c>
      <c r="C755" s="62" t="s">
        <v>985</v>
      </c>
      <c r="D755" s="71">
        <v>6333900</v>
      </c>
      <c r="E755" s="71"/>
      <c r="F755" s="12" t="s">
        <v>139</v>
      </c>
      <c r="G755" s="65">
        <v>11305000</v>
      </c>
      <c r="H755" s="13"/>
      <c r="I755" s="13"/>
      <c r="J755" s="13"/>
      <c r="K755" s="13">
        <f t="shared" si="84"/>
        <v>11305000</v>
      </c>
      <c r="L755" s="14"/>
      <c r="M755" s="15"/>
      <c r="N755" s="15"/>
      <c r="O755" s="16"/>
      <c r="P755" s="16"/>
      <c r="Q755" s="16"/>
      <c r="R755" s="16"/>
      <c r="S755" s="17"/>
    </row>
    <row r="756" spans="1:19" ht="15" x14ac:dyDescent="0.25">
      <c r="A756" s="8">
        <v>116</v>
      </c>
      <c r="B756" s="9" t="s">
        <v>798</v>
      </c>
      <c r="C756" s="62" t="s">
        <v>986</v>
      </c>
      <c r="D756" s="71">
        <v>1086133211</v>
      </c>
      <c r="E756" s="71"/>
      <c r="F756" s="12" t="s">
        <v>139</v>
      </c>
      <c r="G756" s="65">
        <v>28692000</v>
      </c>
      <c r="H756" s="13"/>
      <c r="I756" s="13"/>
      <c r="J756" s="13"/>
      <c r="K756" s="13">
        <f t="shared" si="84"/>
        <v>28692000</v>
      </c>
      <c r="L756" s="14"/>
      <c r="M756" s="15"/>
      <c r="N756" s="15"/>
      <c r="O756" s="16"/>
      <c r="P756" s="16"/>
      <c r="Q756" s="16"/>
      <c r="R756" s="16"/>
      <c r="S756" s="17"/>
    </row>
    <row r="757" spans="1:19" ht="15" x14ac:dyDescent="0.25">
      <c r="A757" s="8">
        <v>117</v>
      </c>
      <c r="B757" s="9" t="s">
        <v>798</v>
      </c>
      <c r="C757" s="62" t="s">
        <v>987</v>
      </c>
      <c r="D757" s="71">
        <v>79804193</v>
      </c>
      <c r="E757" s="72" t="s">
        <v>988</v>
      </c>
      <c r="F757" s="12" t="s">
        <v>139</v>
      </c>
      <c r="G757" s="65">
        <v>15852600</v>
      </c>
      <c r="H757" s="13"/>
      <c r="I757" s="13"/>
      <c r="J757" s="13"/>
      <c r="K757" s="13">
        <f t="shared" si="84"/>
        <v>15852600</v>
      </c>
      <c r="L757" s="14"/>
      <c r="M757" s="15"/>
      <c r="N757" s="15"/>
      <c r="O757" s="16"/>
      <c r="P757" s="16"/>
      <c r="Q757" s="16"/>
      <c r="R757" s="16"/>
      <c r="S757" s="17"/>
    </row>
    <row r="758" spans="1:19" ht="15" x14ac:dyDescent="0.25">
      <c r="A758" s="8">
        <v>118</v>
      </c>
      <c r="B758" s="9" t="s">
        <v>798</v>
      </c>
      <c r="C758" s="62" t="s">
        <v>989</v>
      </c>
      <c r="D758" s="71">
        <v>1144053105</v>
      </c>
      <c r="E758" s="72" t="s">
        <v>990</v>
      </c>
      <c r="F758" s="12" t="s">
        <v>139</v>
      </c>
      <c r="G758" s="65">
        <v>12744600</v>
      </c>
      <c r="H758" s="13"/>
      <c r="I758" s="13"/>
      <c r="J758" s="13"/>
      <c r="K758" s="13">
        <f t="shared" si="84"/>
        <v>12744600</v>
      </c>
      <c r="L758" s="14"/>
      <c r="M758" s="15"/>
      <c r="N758" s="15"/>
      <c r="O758" s="16"/>
      <c r="P758" s="16"/>
      <c r="Q758" s="16"/>
      <c r="R758" s="16"/>
      <c r="S758" s="17"/>
    </row>
    <row r="759" spans="1:19" ht="15" x14ac:dyDescent="0.25">
      <c r="A759" s="8">
        <v>119</v>
      </c>
      <c r="B759" s="9" t="s">
        <v>798</v>
      </c>
      <c r="C759" s="62" t="s">
        <v>991</v>
      </c>
      <c r="D759" s="71">
        <v>1113670845</v>
      </c>
      <c r="E759" s="71"/>
      <c r="F759" s="12" t="s">
        <v>139</v>
      </c>
      <c r="G759" s="65">
        <v>27359534</v>
      </c>
      <c r="H759" s="13"/>
      <c r="I759" s="13"/>
      <c r="J759" s="13"/>
      <c r="K759" s="13">
        <f t="shared" si="84"/>
        <v>27359534</v>
      </c>
      <c r="L759" s="14"/>
      <c r="M759" s="15"/>
      <c r="N759" s="15"/>
      <c r="O759" s="16"/>
      <c r="P759" s="16"/>
      <c r="Q759" s="16"/>
      <c r="R759" s="16"/>
      <c r="S759" s="17"/>
    </row>
    <row r="760" spans="1:19" ht="15" x14ac:dyDescent="0.25">
      <c r="A760" s="8">
        <v>120</v>
      </c>
      <c r="B760" s="9" t="s">
        <v>798</v>
      </c>
      <c r="C760" s="62" t="s">
        <v>992</v>
      </c>
      <c r="D760" s="71">
        <v>16915176</v>
      </c>
      <c r="E760" s="71"/>
      <c r="F760" s="12" t="s">
        <v>139</v>
      </c>
      <c r="G760" s="65">
        <v>27557292</v>
      </c>
      <c r="H760" s="13"/>
      <c r="I760" s="13"/>
      <c r="J760" s="13"/>
      <c r="K760" s="13">
        <f t="shared" si="84"/>
        <v>27557292</v>
      </c>
      <c r="L760" s="14"/>
      <c r="M760" s="15"/>
      <c r="N760" s="15"/>
      <c r="O760" s="16"/>
      <c r="P760" s="16"/>
      <c r="Q760" s="16"/>
      <c r="R760" s="16"/>
      <c r="S760" s="17"/>
    </row>
    <row r="761" spans="1:19" ht="15" x14ac:dyDescent="0.25">
      <c r="A761" s="8">
        <v>121</v>
      </c>
      <c r="B761" s="9" t="s">
        <v>798</v>
      </c>
      <c r="C761" s="62" t="s">
        <v>993</v>
      </c>
      <c r="D761" s="71">
        <v>1107067618</v>
      </c>
      <c r="E761" s="71"/>
      <c r="F761" s="12" t="s">
        <v>139</v>
      </c>
      <c r="G761" s="65">
        <v>14750815</v>
      </c>
      <c r="H761" s="13"/>
      <c r="I761" s="13"/>
      <c r="J761" s="13"/>
      <c r="K761" s="13">
        <f t="shared" si="84"/>
        <v>14750815</v>
      </c>
      <c r="L761" s="14"/>
      <c r="M761" s="15"/>
      <c r="N761" s="15"/>
      <c r="O761" s="16"/>
      <c r="P761" s="16"/>
      <c r="Q761" s="16"/>
      <c r="R761" s="16"/>
      <c r="S761" s="17"/>
    </row>
    <row r="762" spans="1:19" ht="15" x14ac:dyDescent="0.25">
      <c r="A762" s="8">
        <v>122</v>
      </c>
      <c r="B762" s="9" t="s">
        <v>798</v>
      </c>
      <c r="C762" s="62" t="s">
        <v>994</v>
      </c>
      <c r="D762" s="71">
        <v>66837625</v>
      </c>
      <c r="E762" s="71"/>
      <c r="F762" s="12" t="s">
        <v>139</v>
      </c>
      <c r="G762" s="65">
        <v>26389937</v>
      </c>
      <c r="H762" s="13"/>
      <c r="I762" s="13"/>
      <c r="J762" s="13"/>
      <c r="K762" s="13">
        <f t="shared" si="84"/>
        <v>26389937</v>
      </c>
      <c r="L762" s="14"/>
      <c r="M762" s="15"/>
      <c r="N762" s="15"/>
      <c r="O762" s="16"/>
      <c r="P762" s="16"/>
      <c r="Q762" s="16"/>
      <c r="R762" s="16"/>
      <c r="S762" s="17"/>
    </row>
    <row r="763" spans="1:19" ht="15" x14ac:dyDescent="0.25">
      <c r="A763" s="8">
        <v>123</v>
      </c>
      <c r="B763" s="9" t="s">
        <v>798</v>
      </c>
      <c r="C763" s="62" t="s">
        <v>995</v>
      </c>
      <c r="D763" s="71">
        <v>1111800461</v>
      </c>
      <c r="E763" s="71"/>
      <c r="F763" s="12" t="s">
        <v>139</v>
      </c>
      <c r="G763" s="65">
        <v>2278900</v>
      </c>
      <c r="H763" s="13"/>
      <c r="I763" s="13"/>
      <c r="J763" s="13"/>
      <c r="K763" s="13">
        <f t="shared" si="84"/>
        <v>2278900</v>
      </c>
      <c r="L763" s="14"/>
      <c r="M763" s="15"/>
      <c r="N763" s="15"/>
      <c r="O763" s="16"/>
      <c r="P763" s="16"/>
      <c r="Q763" s="16"/>
      <c r="R763" s="16"/>
      <c r="S763" s="17"/>
    </row>
    <row r="764" spans="1:19" ht="15" x14ac:dyDescent="0.25">
      <c r="A764" s="8">
        <v>124</v>
      </c>
      <c r="B764" s="9" t="s">
        <v>798</v>
      </c>
      <c r="C764" s="62" t="s">
        <v>996</v>
      </c>
      <c r="D764" s="71">
        <v>1144088787</v>
      </c>
      <c r="E764" s="71"/>
      <c r="F764" s="12" t="s">
        <v>139</v>
      </c>
      <c r="G764" s="65">
        <v>10059534</v>
      </c>
      <c r="H764" s="13"/>
      <c r="I764" s="13"/>
      <c r="J764" s="13"/>
      <c r="K764" s="13">
        <f t="shared" si="84"/>
        <v>10059534</v>
      </c>
      <c r="L764" s="14"/>
      <c r="M764" s="15"/>
      <c r="N764" s="15"/>
      <c r="O764" s="16"/>
      <c r="P764" s="16"/>
      <c r="Q764" s="16"/>
      <c r="R764" s="16"/>
      <c r="S764" s="17"/>
    </row>
    <row r="765" spans="1:19" ht="15" x14ac:dyDescent="0.25">
      <c r="A765" s="8">
        <v>125</v>
      </c>
      <c r="B765" s="9" t="s">
        <v>798</v>
      </c>
      <c r="C765" s="62" t="s">
        <v>997</v>
      </c>
      <c r="D765" s="71">
        <v>1144071291</v>
      </c>
      <c r="E765" s="72" t="s">
        <v>998</v>
      </c>
      <c r="F765" s="12" t="s">
        <v>139</v>
      </c>
      <c r="G765" s="65">
        <v>40852600</v>
      </c>
      <c r="H765" s="13"/>
      <c r="I765" s="13"/>
      <c r="J765" s="13"/>
      <c r="K765" s="13">
        <f t="shared" si="84"/>
        <v>40852600</v>
      </c>
      <c r="L765" s="14"/>
      <c r="M765" s="15"/>
      <c r="N765" s="15"/>
      <c r="O765" s="16"/>
      <c r="P765" s="16"/>
      <c r="Q765" s="16"/>
      <c r="R765" s="16"/>
      <c r="S765" s="17"/>
    </row>
    <row r="766" spans="1:19" ht="15" x14ac:dyDescent="0.25">
      <c r="A766" s="8">
        <v>126</v>
      </c>
      <c r="B766" s="9" t="s">
        <v>798</v>
      </c>
      <c r="C766" s="62" t="s">
        <v>999</v>
      </c>
      <c r="D766" s="71">
        <v>94507800</v>
      </c>
      <c r="E766" s="72" t="s">
        <v>1000</v>
      </c>
      <c r="F766" s="12" t="s">
        <v>139</v>
      </c>
      <c r="G766" s="65">
        <v>20104742</v>
      </c>
      <c r="H766" s="13"/>
      <c r="I766" s="13"/>
      <c r="J766" s="13"/>
      <c r="K766" s="13">
        <f t="shared" si="84"/>
        <v>20104742</v>
      </c>
      <c r="L766" s="14"/>
      <c r="M766" s="15"/>
      <c r="N766" s="15"/>
      <c r="O766" s="16"/>
      <c r="P766" s="16"/>
      <c r="Q766" s="16"/>
      <c r="R766" s="16"/>
      <c r="S766" s="17"/>
    </row>
    <row r="767" spans="1:19" ht="15" x14ac:dyDescent="0.25">
      <c r="A767" s="8">
        <v>127</v>
      </c>
      <c r="B767" s="9" t="s">
        <v>798</v>
      </c>
      <c r="C767" s="62" t="s">
        <v>1001</v>
      </c>
      <c r="D767" s="71">
        <v>16451486</v>
      </c>
      <c r="E767" s="71"/>
      <c r="F767" s="12" t="s">
        <v>139</v>
      </c>
      <c r="G767" s="65">
        <v>27200000</v>
      </c>
      <c r="H767" s="13"/>
      <c r="I767" s="13"/>
      <c r="J767" s="13"/>
      <c r="K767" s="13">
        <f t="shared" si="84"/>
        <v>27200000</v>
      </c>
      <c r="L767" s="14"/>
      <c r="M767" s="15"/>
      <c r="N767" s="15"/>
      <c r="O767" s="16"/>
      <c r="P767" s="16"/>
      <c r="Q767" s="16"/>
      <c r="R767" s="16"/>
      <c r="S767" s="17"/>
    </row>
    <row r="768" spans="1:19" ht="15" x14ac:dyDescent="0.25">
      <c r="A768" s="8">
        <v>128</v>
      </c>
      <c r="B768" s="9" t="s">
        <v>798</v>
      </c>
      <c r="C768" s="62" t="s">
        <v>1002</v>
      </c>
      <c r="D768" s="71">
        <v>1143848104</v>
      </c>
      <c r="E768" s="72" t="s">
        <v>1003</v>
      </c>
      <c r="F768" s="12" t="s">
        <v>139</v>
      </c>
      <c r="G768" s="65">
        <v>16850000</v>
      </c>
      <c r="H768" s="13"/>
      <c r="I768" s="13"/>
      <c r="J768" s="13"/>
      <c r="K768" s="13">
        <f t="shared" si="84"/>
        <v>16850000</v>
      </c>
      <c r="L768" s="14"/>
      <c r="M768" s="15"/>
      <c r="N768" s="15"/>
      <c r="O768" s="16"/>
      <c r="P768" s="16"/>
      <c r="Q768" s="16"/>
      <c r="R768" s="16"/>
      <c r="S768" s="17"/>
    </row>
    <row r="769" spans="1:19" ht="15" x14ac:dyDescent="0.25">
      <c r="A769" s="8">
        <v>129</v>
      </c>
      <c r="B769" s="9" t="s">
        <v>798</v>
      </c>
      <c r="C769" s="62" t="s">
        <v>1004</v>
      </c>
      <c r="D769" s="71">
        <v>31711081</v>
      </c>
      <c r="E769" s="71"/>
      <c r="F769" s="12" t="s">
        <v>139</v>
      </c>
      <c r="G769" s="65">
        <v>11524000</v>
      </c>
      <c r="H769" s="13"/>
      <c r="I769" s="13"/>
      <c r="J769" s="13"/>
      <c r="K769" s="13">
        <f t="shared" si="84"/>
        <v>11524000</v>
      </c>
      <c r="L769" s="14"/>
      <c r="M769" s="15"/>
      <c r="N769" s="15"/>
      <c r="O769" s="16"/>
      <c r="P769" s="16"/>
      <c r="Q769" s="16"/>
      <c r="R769" s="16"/>
      <c r="S769" s="17"/>
    </row>
    <row r="770" spans="1:19" ht="15" x14ac:dyDescent="0.25">
      <c r="A770" s="8">
        <v>130</v>
      </c>
      <c r="B770" s="9" t="s">
        <v>798</v>
      </c>
      <c r="C770" s="62" t="s">
        <v>1005</v>
      </c>
      <c r="D770" s="71">
        <v>1049616675</v>
      </c>
      <c r="E770" s="72" t="s">
        <v>1006</v>
      </c>
      <c r="F770" s="12" t="s">
        <v>139</v>
      </c>
      <c r="G770" s="65">
        <v>10000000</v>
      </c>
      <c r="H770" s="13"/>
      <c r="I770" s="13"/>
      <c r="J770" s="13"/>
      <c r="K770" s="13">
        <f t="shared" si="84"/>
        <v>10000000</v>
      </c>
      <c r="L770" s="14"/>
      <c r="M770" s="15"/>
      <c r="N770" s="15"/>
      <c r="O770" s="16"/>
      <c r="P770" s="16"/>
      <c r="Q770" s="16"/>
      <c r="R770" s="16"/>
      <c r="S770" s="17"/>
    </row>
    <row r="771" spans="1:19" ht="15" x14ac:dyDescent="0.25">
      <c r="A771" s="8">
        <v>131</v>
      </c>
      <c r="B771" s="9" t="s">
        <v>798</v>
      </c>
      <c r="C771" s="62" t="s">
        <v>1007</v>
      </c>
      <c r="D771" s="71">
        <v>1144110169</v>
      </c>
      <c r="E771" s="72" t="s">
        <v>1008</v>
      </c>
      <c r="F771" s="12" t="s">
        <v>139</v>
      </c>
      <c r="G771" s="65">
        <v>150000000</v>
      </c>
      <c r="H771" s="13"/>
      <c r="I771" s="13"/>
      <c r="J771" s="13"/>
      <c r="K771" s="13">
        <f t="shared" si="84"/>
        <v>150000000</v>
      </c>
      <c r="L771" s="14"/>
      <c r="M771" s="15"/>
      <c r="N771" s="15"/>
      <c r="O771" s="16"/>
      <c r="P771" s="16"/>
      <c r="Q771" s="16"/>
      <c r="R771" s="16"/>
      <c r="S771" s="17"/>
    </row>
    <row r="772" spans="1:19" ht="15" x14ac:dyDescent="0.25">
      <c r="A772" s="8">
        <v>132</v>
      </c>
      <c r="B772" s="9" t="s">
        <v>798</v>
      </c>
      <c r="C772" s="62" t="s">
        <v>1009</v>
      </c>
      <c r="D772" s="71">
        <v>1006208413</v>
      </c>
      <c r="E772" s="71"/>
      <c r="F772" s="12" t="s">
        <v>139</v>
      </c>
      <c r="G772" s="65">
        <v>14024000</v>
      </c>
      <c r="H772" s="13"/>
      <c r="I772" s="13"/>
      <c r="J772" s="13"/>
      <c r="K772" s="13">
        <f t="shared" si="84"/>
        <v>14024000</v>
      </c>
      <c r="L772" s="14"/>
      <c r="M772" s="15"/>
      <c r="N772" s="15"/>
      <c r="O772" s="16"/>
      <c r="P772" s="16"/>
      <c r="Q772" s="16"/>
      <c r="R772" s="16"/>
      <c r="S772" s="17"/>
    </row>
    <row r="773" spans="1:19" ht="15" x14ac:dyDescent="0.25">
      <c r="A773" s="8">
        <v>133</v>
      </c>
      <c r="B773" s="9" t="s">
        <v>798</v>
      </c>
      <c r="C773" s="62" t="s">
        <v>1010</v>
      </c>
      <c r="D773" s="71">
        <v>29127470</v>
      </c>
      <c r="E773" s="71"/>
      <c r="F773" s="12" t="s">
        <v>139</v>
      </c>
      <c r="G773" s="65">
        <v>22357300</v>
      </c>
      <c r="H773" s="13"/>
      <c r="I773" s="13"/>
      <c r="J773" s="13"/>
      <c r="K773" s="13">
        <f t="shared" si="84"/>
        <v>22357300</v>
      </c>
      <c r="L773" s="14"/>
      <c r="M773" s="15"/>
      <c r="N773" s="15"/>
      <c r="O773" s="16"/>
      <c r="P773" s="16"/>
      <c r="Q773" s="16"/>
      <c r="R773" s="16"/>
      <c r="S773" s="17"/>
    </row>
    <row r="774" spans="1:19" ht="15" x14ac:dyDescent="0.25">
      <c r="A774" s="8">
        <v>134</v>
      </c>
      <c r="B774" s="9" t="s">
        <v>798</v>
      </c>
      <c r="C774" s="62" t="s">
        <v>1011</v>
      </c>
      <c r="D774" s="71">
        <v>41939615</v>
      </c>
      <c r="E774" s="71"/>
      <c r="F774" s="12" t="s">
        <v>139</v>
      </c>
      <c r="G774" s="65">
        <v>4500000</v>
      </c>
      <c r="H774" s="13"/>
      <c r="I774" s="13"/>
      <c r="J774" s="13"/>
      <c r="K774" s="13">
        <f t="shared" si="84"/>
        <v>4500000</v>
      </c>
      <c r="L774" s="14"/>
      <c r="M774" s="15"/>
      <c r="N774" s="15"/>
      <c r="O774" s="16"/>
      <c r="P774" s="16"/>
      <c r="Q774" s="16"/>
      <c r="R774" s="16"/>
      <c r="S774" s="17"/>
    </row>
    <row r="775" spans="1:19" ht="15" x14ac:dyDescent="0.25">
      <c r="A775" s="8">
        <v>135</v>
      </c>
      <c r="B775" s="9" t="s">
        <v>798</v>
      </c>
      <c r="C775" s="62" t="s">
        <v>1012</v>
      </c>
      <c r="D775" s="71">
        <v>1130616309</v>
      </c>
      <c r="E775" s="71"/>
      <c r="F775" s="12" t="s">
        <v>139</v>
      </c>
      <c r="G775" s="65">
        <v>13694968</v>
      </c>
      <c r="H775" s="13"/>
      <c r="I775" s="13"/>
      <c r="J775" s="13"/>
      <c r="K775" s="13">
        <f t="shared" si="84"/>
        <v>13694968</v>
      </c>
      <c r="L775" s="14"/>
      <c r="M775" s="15"/>
      <c r="N775" s="15"/>
      <c r="O775" s="16"/>
      <c r="P775" s="16"/>
      <c r="Q775" s="16"/>
      <c r="R775" s="16"/>
      <c r="S775" s="17"/>
    </row>
    <row r="776" spans="1:19" ht="15" x14ac:dyDescent="0.25">
      <c r="A776" s="8">
        <v>136</v>
      </c>
      <c r="B776" s="9" t="s">
        <v>798</v>
      </c>
      <c r="C776" s="62" t="s">
        <v>1013</v>
      </c>
      <c r="D776" s="71">
        <v>16701797</v>
      </c>
      <c r="E776" s="71"/>
      <c r="F776" s="12" t="s">
        <v>139</v>
      </c>
      <c r="G776" s="65">
        <v>39000000</v>
      </c>
      <c r="H776" s="13"/>
      <c r="I776" s="13"/>
      <c r="J776" s="13"/>
      <c r="K776" s="13">
        <f t="shared" si="84"/>
        <v>39000000</v>
      </c>
      <c r="L776" s="14"/>
      <c r="M776" s="15"/>
      <c r="N776" s="15"/>
      <c r="O776" s="16"/>
      <c r="P776" s="16"/>
      <c r="Q776" s="16"/>
      <c r="R776" s="16"/>
      <c r="S776" s="17"/>
    </row>
    <row r="777" spans="1:19" ht="15" x14ac:dyDescent="0.25">
      <c r="A777" s="8">
        <v>137</v>
      </c>
      <c r="B777" s="9" t="s">
        <v>798</v>
      </c>
      <c r="C777" s="62" t="s">
        <v>1014</v>
      </c>
      <c r="D777" s="71">
        <v>94462757</v>
      </c>
      <c r="E777" s="72" t="s">
        <v>1015</v>
      </c>
      <c r="F777" s="12" t="s">
        <v>139</v>
      </c>
      <c r="G777" s="65">
        <v>11500000</v>
      </c>
      <c r="H777" s="13"/>
      <c r="I777" s="13"/>
      <c r="J777" s="13"/>
      <c r="K777" s="13">
        <f t="shared" si="84"/>
        <v>11500000</v>
      </c>
      <c r="L777" s="14"/>
      <c r="M777" s="15"/>
      <c r="N777" s="15"/>
      <c r="O777" s="16"/>
      <c r="P777" s="16"/>
      <c r="Q777" s="16"/>
      <c r="R777" s="16"/>
      <c r="S777" s="17"/>
    </row>
    <row r="778" spans="1:19" ht="15" x14ac:dyDescent="0.25">
      <c r="A778" s="8">
        <v>138</v>
      </c>
      <c r="B778" s="9" t="s">
        <v>798</v>
      </c>
      <c r="C778" s="62" t="s">
        <v>1016</v>
      </c>
      <c r="D778" s="71">
        <v>38563500</v>
      </c>
      <c r="E778" s="71"/>
      <c r="F778" s="12" t="s">
        <v>139</v>
      </c>
      <c r="G778" s="65">
        <v>30000000</v>
      </c>
      <c r="H778" s="13"/>
      <c r="I778" s="13"/>
      <c r="J778" s="13"/>
      <c r="K778" s="13">
        <f t="shared" si="84"/>
        <v>30000000</v>
      </c>
      <c r="L778" s="14"/>
      <c r="M778" s="15"/>
      <c r="N778" s="15"/>
      <c r="O778" s="16"/>
      <c r="P778" s="16"/>
      <c r="Q778" s="16"/>
      <c r="R778" s="16"/>
      <c r="S778" s="17"/>
    </row>
    <row r="779" spans="1:19" ht="15" x14ac:dyDescent="0.25">
      <c r="A779" s="8">
        <v>139</v>
      </c>
      <c r="B779" s="9" t="s">
        <v>798</v>
      </c>
      <c r="C779" s="62" t="s">
        <v>1017</v>
      </c>
      <c r="D779" s="71">
        <v>31308189</v>
      </c>
      <c r="E779" s="71"/>
      <c r="F779" s="12" t="s">
        <v>139</v>
      </c>
      <c r="G779" s="65">
        <v>15615600</v>
      </c>
      <c r="H779" s="13"/>
      <c r="I779" s="13"/>
      <c r="J779" s="13"/>
      <c r="K779" s="13">
        <f t="shared" si="84"/>
        <v>15615600</v>
      </c>
      <c r="L779" s="14"/>
      <c r="M779" s="15"/>
      <c r="N779" s="15"/>
      <c r="O779" s="16"/>
      <c r="P779" s="16"/>
      <c r="Q779" s="16"/>
      <c r="R779" s="16"/>
      <c r="S779" s="17"/>
    </row>
    <row r="780" spans="1:19" ht="15" x14ac:dyDescent="0.25">
      <c r="A780" s="8">
        <v>140</v>
      </c>
      <c r="B780" s="9" t="s">
        <v>798</v>
      </c>
      <c r="C780" s="62" t="s">
        <v>1018</v>
      </c>
      <c r="D780" s="71">
        <v>67003507</v>
      </c>
      <c r="E780" s="71"/>
      <c r="F780" s="12" t="s">
        <v>139</v>
      </c>
      <c r="G780" s="65">
        <v>12500000</v>
      </c>
      <c r="H780" s="13"/>
      <c r="I780" s="13"/>
      <c r="J780" s="13"/>
      <c r="K780" s="13">
        <f t="shared" si="84"/>
        <v>12500000</v>
      </c>
      <c r="L780" s="14"/>
      <c r="M780" s="15"/>
      <c r="N780" s="15"/>
      <c r="O780" s="16"/>
      <c r="P780" s="16"/>
      <c r="Q780" s="16"/>
      <c r="R780" s="16"/>
      <c r="S780" s="17"/>
    </row>
    <row r="781" spans="1:19" ht="15" x14ac:dyDescent="0.25">
      <c r="A781" s="8">
        <v>141</v>
      </c>
      <c r="B781" s="9" t="s">
        <v>798</v>
      </c>
      <c r="C781" s="62" t="s">
        <v>1019</v>
      </c>
      <c r="D781" s="71">
        <v>1127954560</v>
      </c>
      <c r="E781" s="72" t="s">
        <v>1020</v>
      </c>
      <c r="F781" s="12" t="s">
        <v>139</v>
      </c>
      <c r="G781" s="65">
        <v>5800000</v>
      </c>
      <c r="H781" s="13"/>
      <c r="I781" s="13"/>
      <c r="J781" s="13"/>
      <c r="K781" s="13">
        <f t="shared" si="84"/>
        <v>5800000</v>
      </c>
      <c r="L781" s="14"/>
      <c r="M781" s="15"/>
      <c r="N781" s="15"/>
      <c r="O781" s="16"/>
      <c r="P781" s="16"/>
      <c r="Q781" s="16"/>
      <c r="R781" s="16"/>
      <c r="S781" s="17"/>
    </row>
    <row r="782" spans="1:19" ht="15" x14ac:dyDescent="0.25">
      <c r="A782" s="8">
        <v>142</v>
      </c>
      <c r="B782" s="9" t="s">
        <v>798</v>
      </c>
      <c r="C782" s="62" t="s">
        <v>1021</v>
      </c>
      <c r="D782" s="71">
        <v>29567798</v>
      </c>
      <c r="E782" s="72" t="s">
        <v>1022</v>
      </c>
      <c r="F782" s="12" t="s">
        <v>139</v>
      </c>
      <c r="G782" s="65">
        <v>15878140</v>
      </c>
      <c r="H782" s="13"/>
      <c r="I782" s="13"/>
      <c r="J782" s="13"/>
      <c r="K782" s="13">
        <f t="shared" si="84"/>
        <v>15878140</v>
      </c>
      <c r="L782" s="14"/>
      <c r="M782" s="15"/>
      <c r="N782" s="15"/>
      <c r="O782" s="16"/>
      <c r="P782" s="16"/>
      <c r="Q782" s="16"/>
      <c r="R782" s="16"/>
      <c r="S782" s="17"/>
    </row>
    <row r="783" spans="1:19" ht="15" x14ac:dyDescent="0.25">
      <c r="A783" s="8">
        <v>143</v>
      </c>
      <c r="B783" s="9" t="s">
        <v>798</v>
      </c>
      <c r="C783" s="62" t="s">
        <v>1023</v>
      </c>
      <c r="D783" s="71">
        <v>1144139398</v>
      </c>
      <c r="E783" s="71"/>
      <c r="F783" s="12" t="s">
        <v>139</v>
      </c>
      <c r="G783" s="65">
        <v>6400000</v>
      </c>
      <c r="H783" s="13"/>
      <c r="I783" s="13"/>
      <c r="J783" s="13"/>
      <c r="K783" s="13">
        <f t="shared" si="84"/>
        <v>6400000</v>
      </c>
      <c r="L783" s="14"/>
      <c r="M783" s="15"/>
      <c r="N783" s="15"/>
      <c r="O783" s="16"/>
      <c r="P783" s="16"/>
      <c r="Q783" s="16"/>
      <c r="R783" s="16"/>
      <c r="S783" s="17"/>
    </row>
    <row r="784" spans="1:19" ht="15" x14ac:dyDescent="0.25">
      <c r="A784" s="8">
        <v>144</v>
      </c>
      <c r="B784" s="9" t="s">
        <v>798</v>
      </c>
      <c r="C784" s="62" t="s">
        <v>1024</v>
      </c>
      <c r="D784" s="71">
        <v>1144084299</v>
      </c>
      <c r="E784" s="72" t="s">
        <v>1025</v>
      </c>
      <c r="F784" s="12" t="s">
        <v>139</v>
      </c>
      <c r="G784" s="65">
        <v>10900000</v>
      </c>
      <c r="H784" s="13"/>
      <c r="I784" s="13"/>
      <c r="J784" s="13"/>
      <c r="K784" s="13">
        <f t="shared" si="84"/>
        <v>10900000</v>
      </c>
      <c r="L784" s="14"/>
      <c r="M784" s="15"/>
      <c r="N784" s="15"/>
      <c r="O784" s="16"/>
      <c r="P784" s="16"/>
      <c r="Q784" s="16"/>
      <c r="R784" s="16"/>
      <c r="S784" s="17"/>
    </row>
    <row r="785" spans="1:19" ht="15" x14ac:dyDescent="0.25">
      <c r="A785" s="8">
        <v>145</v>
      </c>
      <c r="B785" s="9" t="s">
        <v>798</v>
      </c>
      <c r="C785" s="62" t="s">
        <v>1026</v>
      </c>
      <c r="D785" s="71"/>
      <c r="E785" s="68" t="s">
        <v>1027</v>
      </c>
      <c r="F785" s="12" t="s">
        <v>139</v>
      </c>
      <c r="G785" s="65">
        <v>15878140</v>
      </c>
      <c r="H785" s="13"/>
      <c r="I785" s="13"/>
      <c r="J785" s="13"/>
      <c r="K785" s="13">
        <f t="shared" si="84"/>
        <v>15878140</v>
      </c>
      <c r="L785" s="14"/>
      <c r="M785" s="15"/>
      <c r="N785" s="15"/>
      <c r="O785" s="16"/>
      <c r="P785" s="16"/>
      <c r="Q785" s="16"/>
      <c r="R785" s="16"/>
      <c r="S785" s="17"/>
    </row>
    <row r="786" spans="1:19" ht="15" x14ac:dyDescent="0.25">
      <c r="A786" s="8">
        <v>146</v>
      </c>
      <c r="B786" s="9" t="s">
        <v>798</v>
      </c>
      <c r="C786" s="62" t="s">
        <v>1028</v>
      </c>
      <c r="D786" s="71">
        <v>66839394</v>
      </c>
      <c r="E786" s="72" t="s">
        <v>1029</v>
      </c>
      <c r="F786" s="12" t="s">
        <v>139</v>
      </c>
      <c r="G786" s="65">
        <v>14157501</v>
      </c>
      <c r="H786" s="13"/>
      <c r="I786" s="13"/>
      <c r="J786" s="13"/>
      <c r="K786" s="13">
        <f t="shared" si="84"/>
        <v>14157501</v>
      </c>
      <c r="L786" s="14"/>
      <c r="M786" s="15"/>
      <c r="N786" s="15"/>
      <c r="O786" s="16"/>
      <c r="P786" s="16"/>
      <c r="Q786" s="16"/>
      <c r="R786" s="16"/>
      <c r="S786" s="17"/>
    </row>
    <row r="787" spans="1:19" ht="15" x14ac:dyDescent="0.25">
      <c r="A787" s="8">
        <v>147</v>
      </c>
      <c r="B787" s="9" t="s">
        <v>798</v>
      </c>
      <c r="C787" s="62" t="s">
        <v>1030</v>
      </c>
      <c r="D787" s="71"/>
      <c r="E787" s="72" t="s">
        <v>1031</v>
      </c>
      <c r="F787" s="12" t="s">
        <v>139</v>
      </c>
      <c r="G787" s="65">
        <v>11440000</v>
      </c>
      <c r="H787" s="13"/>
      <c r="I787" s="13"/>
      <c r="J787" s="13"/>
      <c r="K787" s="13">
        <f t="shared" si="84"/>
        <v>11440000</v>
      </c>
      <c r="L787" s="14"/>
      <c r="M787" s="15"/>
      <c r="N787" s="15"/>
      <c r="O787" s="16"/>
      <c r="P787" s="16"/>
      <c r="Q787" s="16"/>
      <c r="R787" s="16"/>
      <c r="S787" s="17"/>
    </row>
    <row r="788" spans="1:19" ht="15" x14ac:dyDescent="0.25">
      <c r="A788" s="8">
        <v>148</v>
      </c>
      <c r="B788" s="9" t="s">
        <v>798</v>
      </c>
      <c r="C788" s="62" t="s">
        <v>1032</v>
      </c>
      <c r="D788" s="71">
        <v>66933771</v>
      </c>
      <c r="E788" s="71"/>
      <c r="F788" s="12" t="s">
        <v>139</v>
      </c>
      <c r="G788" s="65">
        <v>5500000</v>
      </c>
      <c r="H788" s="13"/>
      <c r="I788" s="13"/>
      <c r="J788" s="13"/>
      <c r="K788" s="13">
        <f t="shared" si="84"/>
        <v>5500000</v>
      </c>
      <c r="L788" s="14"/>
      <c r="M788" s="15"/>
      <c r="N788" s="15"/>
      <c r="O788" s="16"/>
      <c r="P788" s="16"/>
      <c r="Q788" s="16"/>
      <c r="R788" s="16"/>
      <c r="S788" s="17"/>
    </row>
    <row r="789" spans="1:19" ht="15" x14ac:dyDescent="0.25">
      <c r="A789" s="8">
        <v>149</v>
      </c>
      <c r="B789" s="9" t="s">
        <v>798</v>
      </c>
      <c r="C789" s="62" t="s">
        <v>1033</v>
      </c>
      <c r="D789" s="71">
        <v>94384523</v>
      </c>
      <c r="E789" s="71"/>
      <c r="F789" s="12" t="s">
        <v>139</v>
      </c>
      <c r="G789" s="65">
        <v>8929000</v>
      </c>
      <c r="H789" s="13"/>
      <c r="I789" s="13"/>
      <c r="J789" s="13"/>
      <c r="K789" s="13">
        <f t="shared" ref="K789:K851" si="85">SUM(G789:J789)</f>
        <v>8929000</v>
      </c>
      <c r="L789" s="14"/>
      <c r="M789" s="15"/>
      <c r="N789" s="15"/>
      <c r="O789" s="16"/>
      <c r="P789" s="16"/>
      <c r="Q789" s="16"/>
      <c r="R789" s="16"/>
      <c r="S789" s="17"/>
    </row>
    <row r="790" spans="1:19" ht="15" x14ac:dyDescent="0.25">
      <c r="A790" s="8">
        <v>150</v>
      </c>
      <c r="B790" s="9" t="s">
        <v>798</v>
      </c>
      <c r="C790" s="62" t="s">
        <v>1034</v>
      </c>
      <c r="D790" s="71"/>
      <c r="E790" s="72" t="s">
        <v>1035</v>
      </c>
      <c r="F790" s="12" t="s">
        <v>139</v>
      </c>
      <c r="G790" s="65">
        <v>11950000</v>
      </c>
      <c r="H790" s="13"/>
      <c r="I790" s="13"/>
      <c r="J790" s="13"/>
      <c r="K790" s="13">
        <f t="shared" si="85"/>
        <v>11950000</v>
      </c>
      <c r="L790" s="14"/>
      <c r="M790" s="15"/>
      <c r="N790" s="15"/>
      <c r="O790" s="16"/>
      <c r="P790" s="16"/>
      <c r="Q790" s="16"/>
      <c r="R790" s="16"/>
      <c r="S790" s="17"/>
    </row>
    <row r="791" spans="1:19" ht="15" x14ac:dyDescent="0.25">
      <c r="A791" s="8">
        <v>151</v>
      </c>
      <c r="B791" s="9" t="s">
        <v>798</v>
      </c>
      <c r="C791" s="62" t="s">
        <v>1036</v>
      </c>
      <c r="D791" s="71">
        <v>1070601716</v>
      </c>
      <c r="E791" s="72" t="s">
        <v>1037</v>
      </c>
      <c r="F791" s="12" t="s">
        <v>139</v>
      </c>
      <c r="G791" s="65">
        <v>14000000</v>
      </c>
      <c r="H791" s="13"/>
      <c r="I791" s="13"/>
      <c r="J791" s="13"/>
      <c r="K791" s="13">
        <f t="shared" si="85"/>
        <v>14000000</v>
      </c>
      <c r="L791" s="14"/>
      <c r="M791" s="15"/>
      <c r="N791" s="15"/>
      <c r="O791" s="16"/>
      <c r="P791" s="16"/>
      <c r="Q791" s="16"/>
      <c r="R791" s="16"/>
      <c r="S791" s="17"/>
    </row>
    <row r="792" spans="1:19" ht="15" x14ac:dyDescent="0.25">
      <c r="A792" s="8">
        <v>152</v>
      </c>
      <c r="B792" s="9" t="s">
        <v>798</v>
      </c>
      <c r="C792" s="62" t="s">
        <v>1038</v>
      </c>
      <c r="D792" s="71"/>
      <c r="E792" s="71"/>
      <c r="F792" s="12" t="s">
        <v>139</v>
      </c>
      <c r="G792" s="65">
        <v>6500000</v>
      </c>
      <c r="H792" s="13"/>
      <c r="I792" s="13"/>
      <c r="J792" s="13"/>
      <c r="K792" s="13">
        <f t="shared" si="85"/>
        <v>6500000</v>
      </c>
      <c r="L792" s="14"/>
      <c r="M792" s="15"/>
      <c r="N792" s="15"/>
      <c r="O792" s="16"/>
      <c r="P792" s="16"/>
      <c r="Q792" s="16"/>
      <c r="R792" s="16"/>
      <c r="S792" s="17"/>
    </row>
    <row r="793" spans="1:19" ht="15" x14ac:dyDescent="0.25">
      <c r="A793" s="8">
        <v>153</v>
      </c>
      <c r="B793" s="9" t="s">
        <v>798</v>
      </c>
      <c r="C793" s="62" t="s">
        <v>1039</v>
      </c>
      <c r="D793" s="71">
        <v>1107531379</v>
      </c>
      <c r="E793" s="71"/>
      <c r="F793" s="12" t="s">
        <v>139</v>
      </c>
      <c r="G793" s="65">
        <v>14450000</v>
      </c>
      <c r="H793" s="13"/>
      <c r="I793" s="13"/>
      <c r="J793" s="13"/>
      <c r="K793" s="13">
        <f t="shared" si="85"/>
        <v>14450000</v>
      </c>
      <c r="L793" s="14"/>
      <c r="M793" s="15"/>
      <c r="N793" s="15"/>
      <c r="O793" s="16"/>
      <c r="P793" s="16"/>
      <c r="Q793" s="16"/>
      <c r="R793" s="16"/>
      <c r="S793" s="17"/>
    </row>
    <row r="794" spans="1:19" ht="15" x14ac:dyDescent="0.25">
      <c r="A794" s="8">
        <v>154</v>
      </c>
      <c r="B794" s="9" t="s">
        <v>798</v>
      </c>
      <c r="C794" s="62" t="s">
        <v>1040</v>
      </c>
      <c r="D794" s="71">
        <v>31487635</v>
      </c>
      <c r="E794" s="72" t="s">
        <v>1041</v>
      </c>
      <c r="F794" s="12" t="s">
        <v>139</v>
      </c>
      <c r="G794" s="65">
        <v>7000000</v>
      </c>
      <c r="H794" s="13"/>
      <c r="I794" s="13"/>
      <c r="J794" s="13"/>
      <c r="K794" s="13">
        <f t="shared" si="85"/>
        <v>7000000</v>
      </c>
      <c r="L794" s="14"/>
      <c r="M794" s="15"/>
      <c r="N794" s="15"/>
      <c r="O794" s="16"/>
      <c r="P794" s="16"/>
      <c r="Q794" s="16"/>
      <c r="R794" s="16"/>
      <c r="S794" s="17"/>
    </row>
    <row r="795" spans="1:19" ht="15" x14ac:dyDescent="0.25">
      <c r="A795" s="8">
        <v>155</v>
      </c>
      <c r="B795" s="9" t="s">
        <v>798</v>
      </c>
      <c r="C795" s="62" t="s">
        <v>1042</v>
      </c>
      <c r="D795" s="71">
        <v>1144044591</v>
      </c>
      <c r="E795" s="71"/>
      <c r="F795" s="12" t="s">
        <v>139</v>
      </c>
      <c r="G795" s="65">
        <v>2411000</v>
      </c>
      <c r="H795" s="13"/>
      <c r="I795" s="13"/>
      <c r="J795" s="13"/>
      <c r="K795" s="13">
        <f t="shared" si="85"/>
        <v>2411000</v>
      </c>
      <c r="L795" s="14"/>
      <c r="M795" s="15"/>
      <c r="N795" s="15"/>
      <c r="O795" s="16"/>
      <c r="P795" s="16"/>
      <c r="Q795" s="16"/>
      <c r="R795" s="16"/>
      <c r="S795" s="17"/>
    </row>
    <row r="796" spans="1:19" ht="15" x14ac:dyDescent="0.25">
      <c r="A796" s="8">
        <v>156</v>
      </c>
      <c r="B796" s="9" t="s">
        <v>798</v>
      </c>
      <c r="C796" s="62" t="s">
        <v>1043</v>
      </c>
      <c r="D796" s="71">
        <v>1107105523</v>
      </c>
      <c r="E796" s="71"/>
      <c r="F796" s="12" t="s">
        <v>139</v>
      </c>
      <c r="G796" s="65">
        <v>7290000</v>
      </c>
      <c r="H796" s="13"/>
      <c r="I796" s="13"/>
      <c r="J796" s="13"/>
      <c r="K796" s="13">
        <f t="shared" si="85"/>
        <v>7290000</v>
      </c>
      <c r="L796" s="14"/>
      <c r="M796" s="15"/>
      <c r="N796" s="15"/>
      <c r="O796" s="16"/>
      <c r="P796" s="16"/>
      <c r="Q796" s="16"/>
      <c r="R796" s="16"/>
      <c r="S796" s="17"/>
    </row>
    <row r="797" spans="1:19" ht="15" x14ac:dyDescent="0.25">
      <c r="A797" s="8">
        <v>157</v>
      </c>
      <c r="B797" s="9" t="s">
        <v>798</v>
      </c>
      <c r="C797" s="62" t="s">
        <v>1044</v>
      </c>
      <c r="D797" s="71">
        <v>20550409</v>
      </c>
      <c r="E797" s="71"/>
      <c r="F797" s="12" t="s">
        <v>139</v>
      </c>
      <c r="G797" s="65">
        <v>31400000</v>
      </c>
      <c r="H797" s="13"/>
      <c r="I797" s="13"/>
      <c r="J797" s="13"/>
      <c r="K797" s="13">
        <f t="shared" si="85"/>
        <v>31400000</v>
      </c>
      <c r="L797" s="14"/>
      <c r="M797" s="15"/>
      <c r="N797" s="15"/>
      <c r="O797" s="16"/>
      <c r="P797" s="16"/>
      <c r="Q797" s="16"/>
      <c r="R797" s="16"/>
      <c r="S797" s="17"/>
    </row>
    <row r="798" spans="1:19" ht="15" x14ac:dyDescent="0.25">
      <c r="A798" s="8">
        <v>158</v>
      </c>
      <c r="B798" s="9" t="s">
        <v>798</v>
      </c>
      <c r="C798" s="62" t="s">
        <v>1045</v>
      </c>
      <c r="D798" s="71">
        <v>1112471972</v>
      </c>
      <c r="E798" s="71"/>
      <c r="F798" s="12" t="s">
        <v>139</v>
      </c>
      <c r="G798" s="65">
        <v>9955000</v>
      </c>
      <c r="H798" s="13"/>
      <c r="I798" s="13"/>
      <c r="J798" s="13"/>
      <c r="K798" s="13">
        <f t="shared" si="85"/>
        <v>9955000</v>
      </c>
      <c r="L798" s="14"/>
      <c r="M798" s="15"/>
      <c r="N798" s="15"/>
      <c r="O798" s="16"/>
      <c r="P798" s="16"/>
      <c r="Q798" s="16"/>
      <c r="R798" s="16"/>
      <c r="S798" s="17"/>
    </row>
    <row r="799" spans="1:19" ht="15" x14ac:dyDescent="0.25">
      <c r="A799" s="8">
        <v>159</v>
      </c>
      <c r="B799" s="9" t="s">
        <v>798</v>
      </c>
      <c r="C799" s="62" t="s">
        <v>1046</v>
      </c>
      <c r="D799" s="71"/>
      <c r="E799" s="71"/>
      <c r="F799" s="12" t="s">
        <v>139</v>
      </c>
      <c r="G799" s="65">
        <v>4330000</v>
      </c>
      <c r="H799" s="13"/>
      <c r="I799" s="13"/>
      <c r="J799" s="13"/>
      <c r="K799" s="13">
        <f>SUM(G799:J799)</f>
        <v>4330000</v>
      </c>
      <c r="L799" s="14"/>
      <c r="M799" s="15"/>
      <c r="N799" s="15"/>
      <c r="O799" s="16"/>
      <c r="P799" s="16"/>
      <c r="Q799" s="16"/>
      <c r="R799" s="16"/>
      <c r="S799" s="17"/>
    </row>
    <row r="800" spans="1:19" ht="15" x14ac:dyDescent="0.25">
      <c r="A800" s="8">
        <v>160</v>
      </c>
      <c r="B800" s="9" t="s">
        <v>798</v>
      </c>
      <c r="C800" s="62" t="s">
        <v>1047</v>
      </c>
      <c r="D800" s="71">
        <v>6334058</v>
      </c>
      <c r="E800" s="72" t="s">
        <v>1048</v>
      </c>
      <c r="F800" s="12" t="s">
        <v>139</v>
      </c>
      <c r="G800" s="65">
        <v>6600000</v>
      </c>
      <c r="H800" s="13"/>
      <c r="I800" s="13"/>
      <c r="J800" s="13"/>
      <c r="K800" s="13">
        <f t="shared" ref="K800:K847" si="86">SUM(G800:J800)</f>
        <v>6600000</v>
      </c>
      <c r="L800" s="14"/>
      <c r="M800" s="15"/>
      <c r="N800" s="15"/>
      <c r="O800" s="16"/>
      <c r="P800" s="16"/>
      <c r="Q800" s="16"/>
      <c r="R800" s="16"/>
      <c r="S800" s="17"/>
    </row>
    <row r="801" spans="1:19" ht="15" x14ac:dyDescent="0.25">
      <c r="A801" s="8">
        <v>161</v>
      </c>
      <c r="B801" s="9" t="s">
        <v>798</v>
      </c>
      <c r="C801" s="62" t="s">
        <v>1049</v>
      </c>
      <c r="D801" s="71">
        <v>29118954</v>
      </c>
      <c r="E801" s="72" t="s">
        <v>1050</v>
      </c>
      <c r="F801" s="12" t="s">
        <v>139</v>
      </c>
      <c r="G801" s="65">
        <v>52810312</v>
      </c>
      <c r="H801" s="13"/>
      <c r="I801" s="13"/>
      <c r="J801" s="13"/>
      <c r="K801" s="13">
        <f t="shared" si="86"/>
        <v>52810312</v>
      </c>
      <c r="L801" s="14"/>
      <c r="M801" s="15"/>
      <c r="N801" s="15"/>
      <c r="O801" s="16"/>
      <c r="P801" s="16"/>
      <c r="Q801" s="16"/>
      <c r="R801" s="16"/>
      <c r="S801" s="17"/>
    </row>
    <row r="802" spans="1:19" ht="15" x14ac:dyDescent="0.25">
      <c r="A802" s="8">
        <v>162</v>
      </c>
      <c r="B802" s="9" t="s">
        <v>798</v>
      </c>
      <c r="C802" s="62" t="s">
        <v>1051</v>
      </c>
      <c r="D802" s="71">
        <v>67023988</v>
      </c>
      <c r="E802" s="71"/>
      <c r="F802" s="12" t="s">
        <v>139</v>
      </c>
      <c r="G802" s="65">
        <v>3400000</v>
      </c>
      <c r="H802" s="13"/>
      <c r="I802" s="13"/>
      <c r="J802" s="13"/>
      <c r="K802" s="13">
        <f t="shared" si="86"/>
        <v>3400000</v>
      </c>
      <c r="L802" s="14"/>
      <c r="M802" s="15"/>
      <c r="N802" s="15"/>
      <c r="O802" s="16"/>
      <c r="P802" s="16"/>
      <c r="Q802" s="16"/>
      <c r="R802" s="16"/>
      <c r="S802" s="17"/>
    </row>
    <row r="803" spans="1:19" ht="15" x14ac:dyDescent="0.25">
      <c r="A803" s="8">
        <v>163</v>
      </c>
      <c r="B803" s="9" t="s">
        <v>798</v>
      </c>
      <c r="C803" s="62" t="s">
        <v>1052</v>
      </c>
      <c r="D803" s="71">
        <v>31979407</v>
      </c>
      <c r="E803" s="76" t="s">
        <v>1053</v>
      </c>
      <c r="F803" s="12" t="s">
        <v>139</v>
      </c>
      <c r="G803" s="65">
        <v>8000000</v>
      </c>
      <c r="H803" s="13"/>
      <c r="I803" s="13"/>
      <c r="J803" s="13"/>
      <c r="K803" s="13">
        <f t="shared" si="86"/>
        <v>8000000</v>
      </c>
      <c r="L803" s="14"/>
      <c r="M803" s="15"/>
      <c r="N803" s="15"/>
      <c r="O803" s="16"/>
      <c r="P803" s="16"/>
      <c r="Q803" s="16"/>
      <c r="R803" s="16"/>
      <c r="S803" s="17"/>
    </row>
    <row r="804" spans="1:19" ht="15" x14ac:dyDescent="0.25">
      <c r="A804" s="8">
        <v>164</v>
      </c>
      <c r="B804" s="9" t="s">
        <v>798</v>
      </c>
      <c r="C804" s="62" t="s">
        <v>1054</v>
      </c>
      <c r="D804" s="71">
        <v>16759539</v>
      </c>
      <c r="E804" s="72" t="s">
        <v>1055</v>
      </c>
      <c r="F804" s="12" t="s">
        <v>139</v>
      </c>
      <c r="G804" s="65">
        <v>13000000</v>
      </c>
      <c r="H804" s="13"/>
      <c r="I804" s="13"/>
      <c r="J804" s="13"/>
      <c r="K804" s="13">
        <f t="shared" si="86"/>
        <v>13000000</v>
      </c>
      <c r="L804" s="14"/>
      <c r="M804" s="15"/>
      <c r="N804" s="15"/>
      <c r="O804" s="16"/>
      <c r="P804" s="16"/>
      <c r="Q804" s="16"/>
      <c r="R804" s="16"/>
      <c r="S804" s="17"/>
    </row>
    <row r="805" spans="1:19" ht="15" x14ac:dyDescent="0.25">
      <c r="A805" s="8">
        <v>165</v>
      </c>
      <c r="B805" s="9" t="s">
        <v>798</v>
      </c>
      <c r="C805" s="62" t="s">
        <v>1056</v>
      </c>
      <c r="D805" s="71">
        <v>1144184837</v>
      </c>
      <c r="E805" s="71"/>
      <c r="F805" s="12" t="s">
        <v>139</v>
      </c>
      <c r="G805" s="65">
        <v>20000000</v>
      </c>
      <c r="H805" s="13"/>
      <c r="I805" s="13"/>
      <c r="J805" s="13"/>
      <c r="K805" s="13">
        <f t="shared" si="86"/>
        <v>20000000</v>
      </c>
      <c r="L805" s="14"/>
      <c r="M805" s="15"/>
      <c r="N805" s="15"/>
      <c r="O805" s="16"/>
      <c r="P805" s="16"/>
      <c r="Q805" s="16"/>
      <c r="R805" s="16"/>
      <c r="S805" s="17"/>
    </row>
    <row r="806" spans="1:19" ht="15" x14ac:dyDescent="0.25">
      <c r="A806" s="8">
        <v>166</v>
      </c>
      <c r="B806" s="9" t="s">
        <v>798</v>
      </c>
      <c r="C806" s="62" t="s">
        <v>1057</v>
      </c>
      <c r="D806" s="71">
        <v>1127961366</v>
      </c>
      <c r="E806" s="71"/>
      <c r="F806" s="12" t="s">
        <v>139</v>
      </c>
      <c r="G806" s="65">
        <v>12000000</v>
      </c>
      <c r="H806" s="13"/>
      <c r="I806" s="13"/>
      <c r="J806" s="13"/>
      <c r="K806" s="13">
        <f t="shared" si="86"/>
        <v>12000000</v>
      </c>
      <c r="L806" s="14"/>
      <c r="M806" s="15"/>
      <c r="N806" s="15"/>
      <c r="O806" s="16"/>
      <c r="P806" s="16"/>
      <c r="Q806" s="16"/>
      <c r="R806" s="16"/>
      <c r="S806" s="17"/>
    </row>
    <row r="807" spans="1:19" ht="15" x14ac:dyDescent="0.25">
      <c r="A807" s="8">
        <v>167</v>
      </c>
      <c r="B807" s="9" t="s">
        <v>798</v>
      </c>
      <c r="C807" s="62" t="s">
        <v>1058</v>
      </c>
      <c r="D807" s="71">
        <v>1144163593</v>
      </c>
      <c r="E807" s="71"/>
      <c r="F807" s="12" t="s">
        <v>139</v>
      </c>
      <c r="G807" s="65">
        <v>15600000</v>
      </c>
      <c r="H807" s="13"/>
      <c r="I807" s="13"/>
      <c r="J807" s="13"/>
      <c r="K807" s="13">
        <f t="shared" si="86"/>
        <v>15600000</v>
      </c>
      <c r="L807" s="14"/>
      <c r="M807" s="15"/>
      <c r="N807" s="15"/>
      <c r="O807" s="16"/>
      <c r="P807" s="16"/>
      <c r="Q807" s="16"/>
      <c r="R807" s="16"/>
      <c r="S807" s="17"/>
    </row>
    <row r="808" spans="1:19" ht="15" x14ac:dyDescent="0.25">
      <c r="A808" s="8">
        <v>168</v>
      </c>
      <c r="B808" s="9" t="s">
        <v>798</v>
      </c>
      <c r="C808" s="62" t="s">
        <v>1059</v>
      </c>
      <c r="D808" s="71">
        <v>1107058247</v>
      </c>
      <c r="E808" s="71"/>
      <c r="F808" s="12" t="s">
        <v>139</v>
      </c>
      <c r="G808" s="65">
        <v>9656000</v>
      </c>
      <c r="H808" s="13"/>
      <c r="I808" s="13"/>
      <c r="J808" s="13"/>
      <c r="K808" s="13">
        <f t="shared" si="86"/>
        <v>9656000</v>
      </c>
      <c r="L808" s="14"/>
      <c r="M808" s="15"/>
      <c r="N808" s="15"/>
      <c r="O808" s="16"/>
      <c r="P808" s="16"/>
      <c r="Q808" s="16"/>
      <c r="R808" s="16"/>
      <c r="S808" s="17"/>
    </row>
    <row r="809" spans="1:19" ht="15" x14ac:dyDescent="0.25">
      <c r="A809" s="8">
        <v>169</v>
      </c>
      <c r="B809" s="9" t="s">
        <v>798</v>
      </c>
      <c r="C809" s="62" t="s">
        <v>1060</v>
      </c>
      <c r="D809" s="71">
        <v>1112486349</v>
      </c>
      <c r="E809" s="71"/>
      <c r="F809" s="12" t="s">
        <v>139</v>
      </c>
      <c r="G809" s="65">
        <v>19800000</v>
      </c>
      <c r="H809" s="13"/>
      <c r="I809" s="13"/>
      <c r="J809" s="13"/>
      <c r="K809" s="13">
        <f t="shared" si="86"/>
        <v>19800000</v>
      </c>
      <c r="L809" s="14"/>
      <c r="M809" s="15"/>
      <c r="N809" s="15"/>
      <c r="O809" s="16"/>
      <c r="P809" s="16"/>
      <c r="Q809" s="16"/>
      <c r="R809" s="16"/>
      <c r="S809" s="17"/>
    </row>
    <row r="810" spans="1:19" ht="15" x14ac:dyDescent="0.25">
      <c r="A810" s="8">
        <v>170</v>
      </c>
      <c r="B810" s="9" t="s">
        <v>798</v>
      </c>
      <c r="C810" s="62" t="s">
        <v>1061</v>
      </c>
      <c r="D810" s="71">
        <v>1144073798</v>
      </c>
      <c r="E810" s="72" t="s">
        <v>1062</v>
      </c>
      <c r="F810" s="12" t="s">
        <v>139</v>
      </c>
      <c r="G810" s="65">
        <v>11000000</v>
      </c>
      <c r="H810" s="13"/>
      <c r="I810" s="13"/>
      <c r="J810" s="13"/>
      <c r="K810" s="13">
        <f t="shared" si="86"/>
        <v>11000000</v>
      </c>
      <c r="L810" s="14"/>
      <c r="M810" s="15"/>
      <c r="N810" s="15"/>
      <c r="O810" s="16"/>
      <c r="P810" s="16"/>
      <c r="Q810" s="16"/>
      <c r="R810" s="16"/>
      <c r="S810" s="17"/>
    </row>
    <row r="811" spans="1:19" ht="15" x14ac:dyDescent="0.25">
      <c r="A811" s="8">
        <v>171</v>
      </c>
      <c r="B811" s="9" t="s">
        <v>798</v>
      </c>
      <c r="C811" s="62" t="s">
        <v>1063</v>
      </c>
      <c r="D811" s="71">
        <v>6135917</v>
      </c>
      <c r="E811" s="72" t="s">
        <v>1064</v>
      </c>
      <c r="F811" s="12" t="s">
        <v>139</v>
      </c>
      <c r="G811" s="65">
        <v>16500000</v>
      </c>
      <c r="H811" s="13"/>
      <c r="I811" s="13"/>
      <c r="J811" s="13"/>
      <c r="K811" s="13">
        <f t="shared" si="86"/>
        <v>16500000</v>
      </c>
      <c r="L811" s="14"/>
      <c r="M811" s="15"/>
      <c r="N811" s="15"/>
      <c r="O811" s="16"/>
      <c r="P811" s="16"/>
      <c r="Q811" s="16"/>
      <c r="R811" s="16"/>
      <c r="S811" s="17"/>
    </row>
    <row r="812" spans="1:19" ht="15" x14ac:dyDescent="0.25">
      <c r="A812" s="8">
        <v>172</v>
      </c>
      <c r="B812" s="9" t="s">
        <v>798</v>
      </c>
      <c r="C812" s="62" t="s">
        <v>1065</v>
      </c>
      <c r="D812" s="71">
        <v>67028610</v>
      </c>
      <c r="E812" s="71"/>
      <c r="F812" s="12" t="s">
        <v>139</v>
      </c>
      <c r="G812" s="65">
        <v>8252000</v>
      </c>
      <c r="H812" s="13"/>
      <c r="I812" s="13"/>
      <c r="J812" s="13"/>
      <c r="K812" s="13">
        <f t="shared" si="86"/>
        <v>8252000</v>
      </c>
      <c r="L812" s="14"/>
      <c r="M812" s="15"/>
      <c r="N812" s="15"/>
      <c r="O812" s="16"/>
      <c r="P812" s="16"/>
      <c r="Q812" s="16"/>
      <c r="R812" s="16"/>
      <c r="S812" s="17"/>
    </row>
    <row r="813" spans="1:19" ht="15" x14ac:dyDescent="0.25">
      <c r="A813" s="8">
        <v>173</v>
      </c>
      <c r="B813" s="9" t="s">
        <v>798</v>
      </c>
      <c r="C813" s="62" t="s">
        <v>1066</v>
      </c>
      <c r="D813" s="71"/>
      <c r="E813" s="72" t="s">
        <v>1067</v>
      </c>
      <c r="F813" s="12" t="s">
        <v>139</v>
      </c>
      <c r="G813" s="65">
        <v>14726000</v>
      </c>
      <c r="H813" s="13"/>
      <c r="I813" s="13"/>
      <c r="J813" s="13"/>
      <c r="K813" s="13">
        <f t="shared" si="86"/>
        <v>14726000</v>
      </c>
      <c r="L813" s="14"/>
      <c r="M813" s="15"/>
      <c r="N813" s="15"/>
      <c r="O813" s="16"/>
      <c r="P813" s="16"/>
      <c r="Q813" s="16"/>
      <c r="R813" s="16"/>
      <c r="S813" s="17"/>
    </row>
    <row r="814" spans="1:19" ht="15" x14ac:dyDescent="0.25">
      <c r="A814" s="8">
        <v>174</v>
      </c>
      <c r="B814" s="9" t="s">
        <v>798</v>
      </c>
      <c r="C814" s="62" t="s">
        <v>1068</v>
      </c>
      <c r="D814" s="71"/>
      <c r="E814" s="71"/>
      <c r="F814" s="12" t="s">
        <v>139</v>
      </c>
      <c r="G814" s="65">
        <v>5200000</v>
      </c>
      <c r="H814" s="13"/>
      <c r="I814" s="13"/>
      <c r="J814" s="13"/>
      <c r="K814" s="13">
        <f t="shared" si="86"/>
        <v>5200000</v>
      </c>
      <c r="L814" s="14"/>
      <c r="M814" s="15"/>
      <c r="N814" s="15"/>
      <c r="O814" s="16"/>
      <c r="P814" s="16"/>
      <c r="Q814" s="16"/>
      <c r="R814" s="16"/>
      <c r="S814" s="17"/>
    </row>
    <row r="815" spans="1:19" ht="15" x14ac:dyDescent="0.25">
      <c r="A815" s="8">
        <v>175</v>
      </c>
      <c r="B815" s="9" t="s">
        <v>798</v>
      </c>
      <c r="C815" s="62" t="s">
        <v>1069</v>
      </c>
      <c r="D815" s="71">
        <v>52951560</v>
      </c>
      <c r="E815" s="71"/>
      <c r="F815" s="12" t="s">
        <v>139</v>
      </c>
      <c r="G815" s="65">
        <v>28609000</v>
      </c>
      <c r="H815" s="13"/>
      <c r="I815" s="13"/>
      <c r="J815" s="13"/>
      <c r="K815" s="13">
        <f t="shared" si="86"/>
        <v>28609000</v>
      </c>
      <c r="L815" s="14"/>
      <c r="M815" s="15"/>
      <c r="N815" s="15"/>
      <c r="O815" s="16"/>
      <c r="P815" s="16"/>
      <c r="Q815" s="16"/>
      <c r="R815" s="16"/>
      <c r="S815" s="17"/>
    </row>
    <row r="816" spans="1:19" ht="15" x14ac:dyDescent="0.25">
      <c r="A816" s="8">
        <v>176</v>
      </c>
      <c r="B816" s="9" t="s">
        <v>798</v>
      </c>
      <c r="C816" s="62" t="s">
        <v>1070</v>
      </c>
      <c r="D816" s="71">
        <v>1116264519</v>
      </c>
      <c r="E816" s="72" t="s">
        <v>1071</v>
      </c>
      <c r="F816" s="12" t="s">
        <v>139</v>
      </c>
      <c r="G816" s="65">
        <v>14000000</v>
      </c>
      <c r="H816" s="13"/>
      <c r="I816" s="13"/>
      <c r="J816" s="13"/>
      <c r="K816" s="13">
        <f t="shared" si="86"/>
        <v>14000000</v>
      </c>
      <c r="L816" s="14"/>
      <c r="M816" s="15"/>
      <c r="N816" s="15"/>
      <c r="O816" s="16"/>
      <c r="P816" s="16"/>
      <c r="Q816" s="16"/>
      <c r="R816" s="16"/>
      <c r="S816" s="17"/>
    </row>
    <row r="817" spans="1:19" ht="15" x14ac:dyDescent="0.25">
      <c r="A817" s="8">
        <v>177</v>
      </c>
      <c r="B817" s="9" t="s">
        <v>798</v>
      </c>
      <c r="C817" s="62" t="s">
        <v>1072</v>
      </c>
      <c r="D817" s="71"/>
      <c r="E817" s="71"/>
      <c r="F817" s="12" t="s">
        <v>139</v>
      </c>
      <c r="G817" s="65">
        <v>13495000</v>
      </c>
      <c r="H817" s="13"/>
      <c r="I817" s="13"/>
      <c r="J817" s="13"/>
      <c r="K817" s="13">
        <f t="shared" si="86"/>
        <v>13495000</v>
      </c>
      <c r="L817" s="14"/>
      <c r="M817" s="15"/>
      <c r="N817" s="15"/>
      <c r="O817" s="16"/>
      <c r="P817" s="16"/>
      <c r="Q817" s="16"/>
      <c r="R817" s="16"/>
      <c r="S817" s="17"/>
    </row>
    <row r="818" spans="1:19" ht="15" x14ac:dyDescent="0.25">
      <c r="A818" s="8">
        <v>178</v>
      </c>
      <c r="B818" s="9" t="s">
        <v>798</v>
      </c>
      <c r="C818" s="62" t="s">
        <v>1073</v>
      </c>
      <c r="D818" s="71"/>
      <c r="E818" s="72" t="s">
        <v>1074</v>
      </c>
      <c r="F818" s="12" t="s">
        <v>139</v>
      </c>
      <c r="G818" s="65">
        <v>8625000.0056250095</v>
      </c>
      <c r="H818" s="13"/>
      <c r="I818" s="13"/>
      <c r="J818" s="13"/>
      <c r="K818" s="13">
        <f t="shared" si="86"/>
        <v>8625000.0056250095</v>
      </c>
      <c r="L818" s="14"/>
      <c r="M818" s="15"/>
      <c r="N818" s="15"/>
      <c r="O818" s="16"/>
      <c r="P818" s="16"/>
      <c r="Q818" s="16"/>
      <c r="R818" s="16"/>
      <c r="S818" s="17"/>
    </row>
    <row r="819" spans="1:19" ht="15" x14ac:dyDescent="0.25">
      <c r="A819" s="8">
        <v>179</v>
      </c>
      <c r="B819" s="9" t="s">
        <v>798</v>
      </c>
      <c r="C819" s="62" t="s">
        <v>1075</v>
      </c>
      <c r="D819" s="71">
        <v>1088729340</v>
      </c>
      <c r="E819" s="71"/>
      <c r="F819" s="12" t="s">
        <v>139</v>
      </c>
      <c r="G819" s="65">
        <v>12245000.00562501</v>
      </c>
      <c r="H819" s="13"/>
      <c r="I819" s="13"/>
      <c r="J819" s="13"/>
      <c r="K819" s="13">
        <f t="shared" si="86"/>
        <v>12245000.00562501</v>
      </c>
      <c r="L819" s="14"/>
      <c r="M819" s="15"/>
      <c r="N819" s="15"/>
      <c r="O819" s="16"/>
      <c r="P819" s="16"/>
      <c r="Q819" s="16"/>
      <c r="R819" s="16"/>
      <c r="S819" s="17"/>
    </row>
    <row r="820" spans="1:19" ht="15" x14ac:dyDescent="0.25">
      <c r="A820" s="8">
        <v>180</v>
      </c>
      <c r="B820" s="9" t="s">
        <v>798</v>
      </c>
      <c r="C820" s="62" t="s">
        <v>1076</v>
      </c>
      <c r="D820" s="71">
        <v>66834707</v>
      </c>
      <c r="E820" s="72" t="s">
        <v>1077</v>
      </c>
      <c r="F820" s="12" t="s">
        <v>139</v>
      </c>
      <c r="G820" s="65">
        <v>7925000.0056250095</v>
      </c>
      <c r="H820" s="13"/>
      <c r="I820" s="13"/>
      <c r="J820" s="13"/>
      <c r="K820" s="13">
        <f t="shared" si="86"/>
        <v>7925000.0056250095</v>
      </c>
      <c r="L820" s="14"/>
      <c r="M820" s="15"/>
      <c r="N820" s="15"/>
      <c r="O820" s="16"/>
      <c r="P820" s="16"/>
      <c r="Q820" s="16"/>
      <c r="R820" s="16"/>
      <c r="S820" s="17"/>
    </row>
    <row r="821" spans="1:19" ht="15" x14ac:dyDescent="0.25">
      <c r="A821" s="8">
        <v>181</v>
      </c>
      <c r="B821" s="9" t="s">
        <v>798</v>
      </c>
      <c r="C821" s="62" t="s">
        <v>1078</v>
      </c>
      <c r="D821" s="71"/>
      <c r="E821" s="72" t="s">
        <v>1079</v>
      </c>
      <c r="F821" s="12" t="s">
        <v>139</v>
      </c>
      <c r="G821" s="65">
        <v>12125000.00562501</v>
      </c>
      <c r="H821" s="13"/>
      <c r="I821" s="13"/>
      <c r="J821" s="13"/>
      <c r="K821" s="13">
        <f t="shared" si="86"/>
        <v>12125000.00562501</v>
      </c>
      <c r="L821" s="14"/>
      <c r="M821" s="15"/>
      <c r="N821" s="15"/>
      <c r="O821" s="16"/>
      <c r="P821" s="16"/>
      <c r="Q821" s="16"/>
      <c r="R821" s="16"/>
      <c r="S821" s="17"/>
    </row>
    <row r="822" spans="1:19" ht="15" x14ac:dyDescent="0.25">
      <c r="A822" s="8">
        <v>182</v>
      </c>
      <c r="B822" s="9" t="s">
        <v>798</v>
      </c>
      <c r="C822" s="62" t="s">
        <v>1080</v>
      </c>
      <c r="D822" s="71">
        <v>1061735190</v>
      </c>
      <c r="E822" s="71"/>
      <c r="F822" s="12" t="s">
        <v>139</v>
      </c>
      <c r="G822" s="65">
        <v>10225000.00562501</v>
      </c>
      <c r="H822" s="13"/>
      <c r="I822" s="13"/>
      <c r="J822" s="13"/>
      <c r="K822" s="13">
        <f t="shared" si="86"/>
        <v>10225000.00562501</v>
      </c>
      <c r="L822" s="14"/>
      <c r="M822" s="15"/>
      <c r="N822" s="15"/>
      <c r="O822" s="16"/>
      <c r="P822" s="16"/>
      <c r="Q822" s="16"/>
      <c r="R822" s="16"/>
      <c r="S822" s="17"/>
    </row>
    <row r="823" spans="1:19" ht="15" x14ac:dyDescent="0.25">
      <c r="A823" s="8">
        <v>183</v>
      </c>
      <c r="B823" s="9" t="s">
        <v>798</v>
      </c>
      <c r="C823" s="62" t="s">
        <v>1081</v>
      </c>
      <c r="D823" s="71">
        <v>1679680</v>
      </c>
      <c r="E823" s="72" t="s">
        <v>1082</v>
      </c>
      <c r="F823" s="12" t="s">
        <v>139</v>
      </c>
      <c r="G823" s="65">
        <v>27499999.977499962</v>
      </c>
      <c r="H823" s="13"/>
      <c r="I823" s="13"/>
      <c r="J823" s="13"/>
      <c r="K823" s="13">
        <f t="shared" si="86"/>
        <v>27499999.977499962</v>
      </c>
      <c r="L823" s="14"/>
      <c r="M823" s="15"/>
      <c r="N823" s="15"/>
      <c r="O823" s="16"/>
      <c r="P823" s="16"/>
      <c r="Q823" s="16"/>
      <c r="R823" s="16"/>
      <c r="S823" s="17"/>
    </row>
    <row r="824" spans="1:19" ht="15" x14ac:dyDescent="0.25">
      <c r="A824" s="8">
        <v>184</v>
      </c>
      <c r="B824" s="9" t="s">
        <v>798</v>
      </c>
      <c r="C824" s="62" t="s">
        <v>1083</v>
      </c>
      <c r="D824" s="71">
        <v>31868632</v>
      </c>
      <c r="E824" s="71"/>
      <c r="F824" s="12" t="s">
        <v>139</v>
      </c>
      <c r="G824" s="65">
        <v>22299999.977499962</v>
      </c>
      <c r="H824" s="13"/>
      <c r="I824" s="13"/>
      <c r="J824" s="13"/>
      <c r="K824" s="13">
        <f t="shared" si="86"/>
        <v>22299999.977499962</v>
      </c>
      <c r="L824" s="14"/>
      <c r="M824" s="15"/>
      <c r="N824" s="15"/>
      <c r="O824" s="16"/>
      <c r="P824" s="16"/>
      <c r="Q824" s="16"/>
      <c r="R824" s="16"/>
      <c r="S824" s="17"/>
    </row>
    <row r="825" spans="1:19" ht="15" x14ac:dyDescent="0.25">
      <c r="A825" s="8">
        <v>185</v>
      </c>
      <c r="B825" s="9" t="s">
        <v>798</v>
      </c>
      <c r="C825" s="62" t="s">
        <v>1084</v>
      </c>
      <c r="D825" s="71">
        <v>1112479836</v>
      </c>
      <c r="E825" s="72" t="s">
        <v>1085</v>
      </c>
      <c r="F825" s="12" t="s">
        <v>139</v>
      </c>
      <c r="G825" s="65">
        <v>4499999.9774999619</v>
      </c>
      <c r="H825" s="13"/>
      <c r="I825" s="13"/>
      <c r="J825" s="13"/>
      <c r="K825" s="13">
        <f t="shared" si="86"/>
        <v>4499999.9774999619</v>
      </c>
      <c r="L825" s="14"/>
      <c r="M825" s="15"/>
      <c r="N825" s="15"/>
      <c r="O825" s="16"/>
      <c r="P825" s="16"/>
      <c r="Q825" s="16"/>
      <c r="R825" s="16"/>
      <c r="S825" s="17"/>
    </row>
    <row r="826" spans="1:19" ht="15" x14ac:dyDescent="0.25">
      <c r="A826" s="8">
        <v>186</v>
      </c>
      <c r="B826" s="9" t="s">
        <v>798</v>
      </c>
      <c r="C826" s="62" t="s">
        <v>1086</v>
      </c>
      <c r="D826" s="71">
        <v>1112489175</v>
      </c>
      <c r="E826" s="71"/>
      <c r="F826" s="12" t="s">
        <v>139</v>
      </c>
      <c r="G826" s="65">
        <v>3099999.9774999619</v>
      </c>
      <c r="H826" s="13"/>
      <c r="I826" s="13"/>
      <c r="J826" s="13"/>
      <c r="K826" s="13">
        <f t="shared" si="86"/>
        <v>3099999.9774999619</v>
      </c>
      <c r="L826" s="14"/>
      <c r="M826" s="15"/>
      <c r="N826" s="15"/>
      <c r="O826" s="16"/>
      <c r="P826" s="16"/>
      <c r="Q826" s="16"/>
      <c r="R826" s="16"/>
      <c r="S826" s="17"/>
    </row>
    <row r="827" spans="1:19" ht="15" x14ac:dyDescent="0.25">
      <c r="A827" s="8">
        <v>187</v>
      </c>
      <c r="B827" s="9" t="s">
        <v>798</v>
      </c>
      <c r="C827" s="62" t="s">
        <v>1087</v>
      </c>
      <c r="D827" s="71"/>
      <c r="E827" s="71"/>
      <c r="F827" s="12" t="s">
        <v>139</v>
      </c>
      <c r="G827" s="65">
        <v>6999999.9774999619</v>
      </c>
      <c r="H827" s="13"/>
      <c r="I827" s="13"/>
      <c r="J827" s="13"/>
      <c r="K827" s="13">
        <f t="shared" si="86"/>
        <v>6999999.9774999619</v>
      </c>
      <c r="L827" s="14"/>
      <c r="M827" s="15"/>
      <c r="N827" s="15"/>
      <c r="O827" s="16"/>
      <c r="P827" s="16"/>
      <c r="Q827" s="16"/>
      <c r="R827" s="16"/>
      <c r="S827" s="17"/>
    </row>
    <row r="828" spans="1:19" ht="15" x14ac:dyDescent="0.25">
      <c r="A828" s="8">
        <v>188</v>
      </c>
      <c r="B828" s="9" t="s">
        <v>798</v>
      </c>
      <c r="C828" s="62" t="s">
        <v>1088</v>
      </c>
      <c r="D828" s="71">
        <v>1143836825</v>
      </c>
      <c r="E828" s="71"/>
      <c r="F828" s="12" t="s">
        <v>139</v>
      </c>
      <c r="G828" s="65">
        <v>10499999.977499962</v>
      </c>
      <c r="H828" s="13"/>
      <c r="I828" s="13"/>
      <c r="J828" s="13"/>
      <c r="K828" s="13">
        <f t="shared" si="86"/>
        <v>10499999.977499962</v>
      </c>
      <c r="L828" s="14"/>
      <c r="M828" s="15"/>
      <c r="N828" s="15"/>
      <c r="O828" s="16"/>
      <c r="P828" s="16"/>
      <c r="Q828" s="16"/>
      <c r="R828" s="16"/>
      <c r="S828" s="17"/>
    </row>
    <row r="829" spans="1:19" ht="15" x14ac:dyDescent="0.25">
      <c r="A829" s="8">
        <v>189</v>
      </c>
      <c r="B829" s="9" t="s">
        <v>798</v>
      </c>
      <c r="C829" s="62" t="s">
        <v>1089</v>
      </c>
      <c r="D829" s="71"/>
      <c r="E829" s="71"/>
      <c r="F829" s="12" t="s">
        <v>139</v>
      </c>
      <c r="G829" s="65">
        <v>3699999.9774999619</v>
      </c>
      <c r="H829" s="13"/>
      <c r="I829" s="13"/>
      <c r="J829" s="13"/>
      <c r="K829" s="13">
        <f t="shared" si="86"/>
        <v>3699999.9774999619</v>
      </c>
      <c r="L829" s="14"/>
      <c r="M829" s="15"/>
      <c r="N829" s="15"/>
      <c r="O829" s="16"/>
      <c r="P829" s="16"/>
      <c r="Q829" s="16"/>
      <c r="R829" s="16"/>
      <c r="S829" s="17"/>
    </row>
    <row r="830" spans="1:19" ht="15" x14ac:dyDescent="0.25">
      <c r="A830" s="8">
        <v>190</v>
      </c>
      <c r="B830" s="9" t="s">
        <v>798</v>
      </c>
      <c r="C830" s="62" t="s">
        <v>1090</v>
      </c>
      <c r="D830" s="71">
        <v>48654480</v>
      </c>
      <c r="E830" s="71"/>
      <c r="F830" s="12" t="s">
        <v>139</v>
      </c>
      <c r="G830" s="65">
        <v>44189999.977499962</v>
      </c>
      <c r="H830" s="13"/>
      <c r="I830" s="13"/>
      <c r="J830" s="13"/>
      <c r="K830" s="13">
        <f t="shared" si="86"/>
        <v>44189999.977499962</v>
      </c>
      <c r="L830" s="14"/>
      <c r="M830" s="15"/>
      <c r="N830" s="15"/>
      <c r="O830" s="16"/>
      <c r="P830" s="16"/>
      <c r="Q830" s="16"/>
      <c r="R830" s="16"/>
      <c r="S830" s="17"/>
    </row>
    <row r="831" spans="1:19" ht="15" x14ac:dyDescent="0.25">
      <c r="A831" s="8">
        <v>191</v>
      </c>
      <c r="B831" s="9" t="s">
        <v>798</v>
      </c>
      <c r="C831" s="62" t="s">
        <v>1091</v>
      </c>
      <c r="D831" s="71">
        <v>1144202697</v>
      </c>
      <c r="E831" s="71"/>
      <c r="F831" s="12" t="s">
        <v>139</v>
      </c>
      <c r="G831" s="65">
        <v>11999999.977499962</v>
      </c>
      <c r="H831" s="13"/>
      <c r="I831" s="13"/>
      <c r="J831" s="13"/>
      <c r="K831" s="13">
        <f t="shared" si="86"/>
        <v>11999999.977499962</v>
      </c>
      <c r="L831" s="14"/>
      <c r="M831" s="15"/>
      <c r="N831" s="15"/>
      <c r="O831" s="16"/>
      <c r="P831" s="16"/>
      <c r="Q831" s="16"/>
      <c r="R831" s="16"/>
      <c r="S831" s="17"/>
    </row>
    <row r="832" spans="1:19" ht="15" x14ac:dyDescent="0.25">
      <c r="A832" s="8">
        <v>192</v>
      </c>
      <c r="B832" s="9" t="s">
        <v>798</v>
      </c>
      <c r="C832" s="62" t="s">
        <v>1092</v>
      </c>
      <c r="D832" s="71">
        <v>1006017068</v>
      </c>
      <c r="E832" s="72" t="s">
        <v>1093</v>
      </c>
      <c r="F832" s="12" t="s">
        <v>139</v>
      </c>
      <c r="G832" s="65">
        <v>8999999.9774999619</v>
      </c>
      <c r="H832" s="13"/>
      <c r="I832" s="13"/>
      <c r="J832" s="13"/>
      <c r="K832" s="13">
        <f t="shared" si="86"/>
        <v>8999999.9774999619</v>
      </c>
      <c r="L832" s="14"/>
      <c r="M832" s="15"/>
      <c r="N832" s="15"/>
      <c r="O832" s="16"/>
      <c r="P832" s="16"/>
      <c r="Q832" s="16"/>
      <c r="R832" s="16"/>
      <c r="S832" s="17"/>
    </row>
    <row r="833" spans="1:19" ht="15" x14ac:dyDescent="0.25">
      <c r="A833" s="8">
        <v>193</v>
      </c>
      <c r="B833" s="9" t="s">
        <v>798</v>
      </c>
      <c r="C833" s="62" t="s">
        <v>1094</v>
      </c>
      <c r="D833" s="71"/>
      <c r="E833" s="71"/>
      <c r="F833" s="12" t="s">
        <v>139</v>
      </c>
      <c r="G833" s="65">
        <v>5549999.9774999619</v>
      </c>
      <c r="H833" s="13"/>
      <c r="I833" s="13"/>
      <c r="J833" s="13"/>
      <c r="K833" s="13">
        <f t="shared" si="86"/>
        <v>5549999.9774999619</v>
      </c>
      <c r="L833" s="14"/>
      <c r="M833" s="15"/>
      <c r="N833" s="15"/>
      <c r="O833" s="16"/>
      <c r="P833" s="16"/>
      <c r="Q833" s="16"/>
      <c r="R833" s="16"/>
      <c r="S833" s="17"/>
    </row>
    <row r="834" spans="1:19" ht="15" x14ac:dyDescent="0.25">
      <c r="A834" s="8">
        <v>194</v>
      </c>
      <c r="B834" s="9" t="s">
        <v>798</v>
      </c>
      <c r="C834" s="62" t="s">
        <v>1095</v>
      </c>
      <c r="D834" s="71">
        <v>31899122</v>
      </c>
      <c r="E834" s="71"/>
      <c r="F834" s="12" t="s">
        <v>139</v>
      </c>
      <c r="G834" s="65">
        <v>11099999.977499962</v>
      </c>
      <c r="H834" s="13"/>
      <c r="I834" s="13"/>
      <c r="J834" s="13"/>
      <c r="K834" s="13">
        <f t="shared" si="86"/>
        <v>11099999.977499962</v>
      </c>
      <c r="L834" s="14"/>
      <c r="M834" s="15"/>
      <c r="N834" s="15"/>
      <c r="O834" s="16"/>
      <c r="P834" s="16"/>
      <c r="Q834" s="16"/>
      <c r="R834" s="16"/>
      <c r="S834" s="17"/>
    </row>
    <row r="835" spans="1:19" ht="15" x14ac:dyDescent="0.25">
      <c r="A835" s="8">
        <v>195</v>
      </c>
      <c r="B835" s="9" t="s">
        <v>798</v>
      </c>
      <c r="C835" s="62" t="s">
        <v>1096</v>
      </c>
      <c r="D835" s="71">
        <v>1061706404</v>
      </c>
      <c r="E835" s="71"/>
      <c r="F835" s="12" t="s">
        <v>139</v>
      </c>
      <c r="G835" s="65">
        <v>11999999.977499962</v>
      </c>
      <c r="H835" s="13"/>
      <c r="I835" s="13"/>
      <c r="J835" s="13"/>
      <c r="K835" s="13">
        <f t="shared" si="86"/>
        <v>11999999.977499962</v>
      </c>
      <c r="L835" s="14"/>
      <c r="M835" s="15"/>
      <c r="N835" s="15"/>
      <c r="O835" s="16"/>
      <c r="P835" s="16"/>
      <c r="Q835" s="16"/>
      <c r="R835" s="16"/>
      <c r="S835" s="17"/>
    </row>
    <row r="836" spans="1:19" ht="15" x14ac:dyDescent="0.25">
      <c r="A836" s="8">
        <v>196</v>
      </c>
      <c r="B836" s="9" t="s">
        <v>798</v>
      </c>
      <c r="C836" s="62" t="s">
        <v>1097</v>
      </c>
      <c r="D836" s="71">
        <v>1116262495</v>
      </c>
      <c r="E836" s="71"/>
      <c r="F836" s="12" t="s">
        <v>139</v>
      </c>
      <c r="G836" s="65">
        <v>23499999.977499962</v>
      </c>
      <c r="H836" s="13"/>
      <c r="I836" s="13"/>
      <c r="J836" s="13"/>
      <c r="K836" s="13">
        <f t="shared" si="86"/>
        <v>23499999.977499962</v>
      </c>
      <c r="L836" s="14"/>
      <c r="M836" s="15"/>
      <c r="N836" s="15"/>
      <c r="O836" s="16"/>
      <c r="P836" s="16"/>
      <c r="Q836" s="16"/>
      <c r="R836" s="16"/>
      <c r="S836" s="17"/>
    </row>
    <row r="837" spans="1:19" ht="15" x14ac:dyDescent="0.25">
      <c r="A837" s="8">
        <v>197</v>
      </c>
      <c r="B837" s="9" t="s">
        <v>798</v>
      </c>
      <c r="C837" s="62" t="s">
        <v>1098</v>
      </c>
      <c r="D837" s="71">
        <v>1143877766</v>
      </c>
      <c r="E837" s="71"/>
      <c r="F837" s="12" t="s">
        <v>139</v>
      </c>
      <c r="G837" s="65">
        <v>13049999.977499962</v>
      </c>
      <c r="H837" s="13"/>
      <c r="I837" s="13"/>
      <c r="J837" s="13"/>
      <c r="K837" s="13">
        <f t="shared" si="86"/>
        <v>13049999.977499962</v>
      </c>
      <c r="L837" s="14"/>
      <c r="M837" s="15"/>
      <c r="N837" s="15"/>
      <c r="O837" s="16"/>
      <c r="P837" s="16"/>
      <c r="Q837" s="16"/>
      <c r="R837" s="16"/>
      <c r="S837" s="17"/>
    </row>
    <row r="838" spans="1:19" ht="15" x14ac:dyDescent="0.25">
      <c r="A838" s="8">
        <v>198</v>
      </c>
      <c r="B838" s="9" t="s">
        <v>798</v>
      </c>
      <c r="C838" s="62" t="s">
        <v>1099</v>
      </c>
      <c r="D838" s="71">
        <v>6200067</v>
      </c>
      <c r="E838" s="72" t="s">
        <v>1100</v>
      </c>
      <c r="F838" s="12" t="s">
        <v>139</v>
      </c>
      <c r="G838" s="65">
        <v>5849999.9774999619</v>
      </c>
      <c r="H838" s="13"/>
      <c r="I838" s="13"/>
      <c r="J838" s="13"/>
      <c r="K838" s="13">
        <f t="shared" si="86"/>
        <v>5849999.9774999619</v>
      </c>
      <c r="L838" s="14"/>
      <c r="M838" s="15"/>
      <c r="N838" s="15"/>
      <c r="O838" s="16"/>
      <c r="P838" s="16"/>
      <c r="Q838" s="16"/>
      <c r="R838" s="16"/>
      <c r="S838" s="17"/>
    </row>
    <row r="839" spans="1:19" ht="15" x14ac:dyDescent="0.25">
      <c r="A839" s="8">
        <v>199</v>
      </c>
      <c r="B839" s="9" t="s">
        <v>798</v>
      </c>
      <c r="C839" s="62" t="s">
        <v>1101</v>
      </c>
      <c r="D839" s="71">
        <v>1114818254</v>
      </c>
      <c r="E839" s="72" t="s">
        <v>1102</v>
      </c>
      <c r="F839" s="12" t="s">
        <v>139</v>
      </c>
      <c r="G839" s="65">
        <v>22505999.977499999</v>
      </c>
      <c r="H839" s="13"/>
      <c r="I839" s="13"/>
      <c r="J839" s="13"/>
      <c r="K839" s="13">
        <f t="shared" si="86"/>
        <v>22505999.977499999</v>
      </c>
      <c r="L839" s="14"/>
      <c r="M839" s="15"/>
      <c r="N839" s="15"/>
      <c r="O839" s="16"/>
      <c r="P839" s="16"/>
      <c r="Q839" s="16"/>
      <c r="R839" s="16"/>
      <c r="S839" s="17"/>
    </row>
    <row r="840" spans="1:19" ht="15" x14ac:dyDescent="0.25">
      <c r="A840" s="8">
        <v>200</v>
      </c>
      <c r="B840" s="9" t="s">
        <v>798</v>
      </c>
      <c r="C840" s="62" t="s">
        <v>1103</v>
      </c>
      <c r="D840" s="71">
        <v>1144082692</v>
      </c>
      <c r="E840" s="71"/>
      <c r="F840" s="12" t="s">
        <v>139</v>
      </c>
      <c r="G840" s="65">
        <v>4999999.9774999619</v>
      </c>
      <c r="H840" s="13"/>
      <c r="I840" s="13"/>
      <c r="J840" s="13"/>
      <c r="K840" s="13">
        <f t="shared" si="86"/>
        <v>4999999.9774999619</v>
      </c>
      <c r="L840" s="14"/>
      <c r="M840" s="15"/>
      <c r="N840" s="15"/>
      <c r="O840" s="16"/>
      <c r="P840" s="16"/>
      <c r="Q840" s="16"/>
      <c r="R840" s="16"/>
      <c r="S840" s="17"/>
    </row>
    <row r="841" spans="1:19" ht="15" x14ac:dyDescent="0.25">
      <c r="A841" s="8">
        <v>201</v>
      </c>
      <c r="B841" s="9" t="s">
        <v>798</v>
      </c>
      <c r="C841" s="62" t="s">
        <v>1104</v>
      </c>
      <c r="D841" s="71">
        <v>66656300</v>
      </c>
      <c r="E841" s="71"/>
      <c r="F841" s="12" t="s">
        <v>139</v>
      </c>
      <c r="G841" s="65">
        <v>5999999.9774999619</v>
      </c>
      <c r="H841" s="13"/>
      <c r="I841" s="13"/>
      <c r="J841" s="13"/>
      <c r="K841" s="13">
        <f t="shared" si="86"/>
        <v>5999999.9774999619</v>
      </c>
      <c r="L841" s="14"/>
      <c r="M841" s="15"/>
      <c r="N841" s="15"/>
      <c r="O841" s="16"/>
      <c r="P841" s="16"/>
      <c r="Q841" s="16"/>
      <c r="R841" s="16"/>
      <c r="S841" s="17"/>
    </row>
    <row r="842" spans="1:19" ht="15" x14ac:dyDescent="0.25">
      <c r="A842" s="8">
        <v>202</v>
      </c>
      <c r="B842" s="9" t="s">
        <v>798</v>
      </c>
      <c r="C842" s="62" t="s">
        <v>1105</v>
      </c>
      <c r="D842" s="71">
        <v>1118302386</v>
      </c>
      <c r="E842" s="72" t="s">
        <v>1106</v>
      </c>
      <c r="F842" s="12" t="s">
        <v>139</v>
      </c>
      <c r="G842" s="65">
        <v>3784999.9774999619</v>
      </c>
      <c r="H842" s="13"/>
      <c r="I842" s="13"/>
      <c r="J842" s="13"/>
      <c r="K842" s="13">
        <f t="shared" si="86"/>
        <v>3784999.9774999619</v>
      </c>
      <c r="L842" s="14"/>
      <c r="M842" s="15"/>
      <c r="N842" s="15"/>
      <c r="O842" s="16"/>
      <c r="P842" s="16"/>
      <c r="Q842" s="16"/>
      <c r="R842" s="16"/>
      <c r="S842" s="17"/>
    </row>
    <row r="843" spans="1:19" ht="15" x14ac:dyDescent="0.25">
      <c r="A843" s="8">
        <v>203</v>
      </c>
      <c r="B843" s="9" t="s">
        <v>798</v>
      </c>
      <c r="C843" s="62" t="s">
        <v>1107</v>
      </c>
      <c r="D843" s="71">
        <v>14885977</v>
      </c>
      <c r="E843" s="71"/>
      <c r="F843" s="12" t="s">
        <v>139</v>
      </c>
      <c r="G843" s="65">
        <v>11620999.977499962</v>
      </c>
      <c r="H843" s="13"/>
      <c r="I843" s="13"/>
      <c r="J843" s="13"/>
      <c r="K843" s="13">
        <f t="shared" si="86"/>
        <v>11620999.977499962</v>
      </c>
      <c r="L843" s="14"/>
      <c r="M843" s="15"/>
      <c r="N843" s="15"/>
      <c r="O843" s="16"/>
      <c r="P843" s="16"/>
      <c r="Q843" s="16"/>
      <c r="R843" s="16"/>
      <c r="S843" s="17"/>
    </row>
    <row r="844" spans="1:19" ht="15" x14ac:dyDescent="0.25">
      <c r="A844" s="8">
        <v>204</v>
      </c>
      <c r="B844" s="9" t="s">
        <v>798</v>
      </c>
      <c r="C844" s="62" t="s">
        <v>1108</v>
      </c>
      <c r="D844" s="71">
        <v>31536725</v>
      </c>
      <c r="E844" s="72" t="s">
        <v>1109</v>
      </c>
      <c r="F844" s="12" t="s">
        <v>139</v>
      </c>
      <c r="G844" s="65">
        <v>173499999.97749996</v>
      </c>
      <c r="H844" s="13"/>
      <c r="I844" s="13"/>
      <c r="J844" s="13"/>
      <c r="K844" s="13">
        <f t="shared" si="86"/>
        <v>173499999.97749996</v>
      </c>
      <c r="L844" s="14"/>
      <c r="M844" s="15"/>
      <c r="N844" s="15"/>
      <c r="O844" s="16"/>
      <c r="P844" s="16"/>
      <c r="Q844" s="16"/>
      <c r="R844" s="16"/>
      <c r="S844" s="17"/>
    </row>
    <row r="845" spans="1:19" ht="15" x14ac:dyDescent="0.25">
      <c r="A845" s="8">
        <v>205</v>
      </c>
      <c r="B845" s="9" t="s">
        <v>798</v>
      </c>
      <c r="C845" s="62" t="s">
        <v>1110</v>
      </c>
      <c r="D845" s="71">
        <v>94458636</v>
      </c>
      <c r="E845" s="71"/>
      <c r="F845" s="12" t="s">
        <v>139</v>
      </c>
      <c r="G845" s="65">
        <v>4999999.9774999619</v>
      </c>
      <c r="H845" s="13"/>
      <c r="I845" s="13"/>
      <c r="J845" s="13"/>
      <c r="K845" s="13">
        <f t="shared" si="86"/>
        <v>4999999.9774999619</v>
      </c>
      <c r="L845" s="14"/>
      <c r="M845" s="15"/>
      <c r="N845" s="15"/>
      <c r="O845" s="16"/>
      <c r="P845" s="16"/>
      <c r="Q845" s="16"/>
      <c r="R845" s="16"/>
      <c r="S845" s="17"/>
    </row>
    <row r="846" spans="1:19" ht="15" x14ac:dyDescent="0.25">
      <c r="A846" s="8">
        <v>206</v>
      </c>
      <c r="B846" s="9" t="s">
        <v>798</v>
      </c>
      <c r="C846" s="62" t="s">
        <v>1111</v>
      </c>
      <c r="D846" s="71">
        <v>1113695970</v>
      </c>
      <c r="E846" s="72" t="s">
        <v>1112</v>
      </c>
      <c r="F846" s="12" t="s">
        <v>139</v>
      </c>
      <c r="G846" s="65">
        <v>7699999.9774999619</v>
      </c>
      <c r="H846" s="13"/>
      <c r="I846" s="13"/>
      <c r="J846" s="13"/>
      <c r="K846" s="13">
        <f t="shared" si="86"/>
        <v>7699999.9774999619</v>
      </c>
      <c r="L846" s="14"/>
      <c r="M846" s="15"/>
      <c r="N846" s="15"/>
      <c r="O846" s="16"/>
      <c r="P846" s="16"/>
      <c r="Q846" s="16"/>
      <c r="R846" s="16"/>
      <c r="S846" s="17"/>
    </row>
    <row r="847" spans="1:19" ht="15" x14ac:dyDescent="0.25">
      <c r="A847" s="8">
        <v>207</v>
      </c>
      <c r="B847" s="9" t="s">
        <v>798</v>
      </c>
      <c r="C847" s="62" t="s">
        <v>1113</v>
      </c>
      <c r="D847" s="71">
        <v>1234191134</v>
      </c>
      <c r="E847" s="77"/>
      <c r="F847" s="12" t="s">
        <v>139</v>
      </c>
      <c r="G847" s="65">
        <v>9499999.9774999619</v>
      </c>
      <c r="H847" s="13"/>
      <c r="I847" s="13"/>
      <c r="J847" s="13"/>
      <c r="K847" s="13">
        <f t="shared" si="86"/>
        <v>9499999.9774999619</v>
      </c>
      <c r="L847" s="14"/>
      <c r="M847" s="15"/>
      <c r="N847" s="15"/>
      <c r="O847" s="16"/>
      <c r="P847" s="16"/>
      <c r="Q847" s="16"/>
      <c r="R847" s="16"/>
      <c r="S847" s="17"/>
    </row>
    <row r="848" spans="1:19" s="43" customFormat="1" ht="30" x14ac:dyDescent="0.25">
      <c r="A848" s="30">
        <v>999999</v>
      </c>
      <c r="B848" s="31" t="s">
        <v>1114</v>
      </c>
      <c r="C848" s="32"/>
      <c r="D848" s="32"/>
      <c r="E848" s="32"/>
      <c r="F848" s="32"/>
      <c r="G848" s="33">
        <f>SUM(G640:G847)</f>
        <v>5200364267.9156237</v>
      </c>
      <c r="H848" s="33">
        <f t="shared" ref="H848:K848" si="87">SUM(H640:H847)</f>
        <v>0</v>
      </c>
      <c r="I848" s="33">
        <f t="shared" si="87"/>
        <v>0</v>
      </c>
      <c r="J848" s="33">
        <f t="shared" si="87"/>
        <v>0</v>
      </c>
      <c r="K848" s="33">
        <f t="shared" si="87"/>
        <v>5200364267.9156237</v>
      </c>
      <c r="L848" s="36"/>
      <c r="M848" s="35"/>
      <c r="N848" s="35"/>
      <c r="O848" s="36"/>
      <c r="P848" s="36"/>
      <c r="Q848" s="36"/>
      <c r="R848" s="36"/>
      <c r="S848" s="37"/>
    </row>
    <row r="849" spans="1:19" ht="36" x14ac:dyDescent="0.25">
      <c r="A849" s="8">
        <v>0</v>
      </c>
      <c r="B849" s="9" t="s">
        <v>1115</v>
      </c>
      <c r="C849" s="10" t="s">
        <v>1116</v>
      </c>
      <c r="D849" s="46">
        <v>890903938</v>
      </c>
      <c r="E849" s="12" t="s">
        <v>21</v>
      </c>
      <c r="F849" s="12" t="s">
        <v>22</v>
      </c>
      <c r="G849" s="13">
        <v>6170000000</v>
      </c>
      <c r="H849" s="13"/>
      <c r="I849" s="13"/>
      <c r="J849" s="13"/>
      <c r="K849" s="13">
        <v>6170000000</v>
      </c>
      <c r="L849" s="14"/>
      <c r="M849" s="15"/>
      <c r="N849" s="15"/>
      <c r="O849" s="16"/>
      <c r="P849" s="16"/>
      <c r="Q849" s="16"/>
      <c r="R849" s="16"/>
      <c r="S849" s="17"/>
    </row>
    <row r="850" spans="1:19" ht="36" x14ac:dyDescent="0.25">
      <c r="A850" s="8">
        <v>1</v>
      </c>
      <c r="B850" s="9" t="s">
        <v>1115</v>
      </c>
      <c r="C850" s="10" t="s">
        <v>1117</v>
      </c>
      <c r="D850" s="46">
        <v>890903938</v>
      </c>
      <c r="E850" s="12" t="s">
        <v>21</v>
      </c>
      <c r="F850" s="12" t="s">
        <v>22</v>
      </c>
      <c r="G850" s="13">
        <v>9250000000</v>
      </c>
      <c r="H850" s="13"/>
      <c r="I850" s="13"/>
      <c r="J850" s="13"/>
      <c r="K850" s="13">
        <v>9250000000</v>
      </c>
      <c r="L850" s="14"/>
      <c r="M850" s="15"/>
      <c r="N850" s="15"/>
      <c r="O850" s="16"/>
      <c r="P850" s="16"/>
      <c r="Q850" s="16"/>
      <c r="R850" s="16"/>
      <c r="S850" s="17"/>
    </row>
    <row r="851" spans="1:19" ht="36" x14ac:dyDescent="0.25">
      <c r="A851" s="8">
        <v>2</v>
      </c>
      <c r="B851" s="9" t="s">
        <v>1115</v>
      </c>
      <c r="C851" s="10" t="s">
        <v>1118</v>
      </c>
      <c r="D851" s="46">
        <v>890903938</v>
      </c>
      <c r="E851" s="12" t="s">
        <v>21</v>
      </c>
      <c r="F851" s="12" t="s">
        <v>22</v>
      </c>
      <c r="G851" s="13">
        <v>4337945756</v>
      </c>
      <c r="H851" s="13"/>
      <c r="I851" s="13"/>
      <c r="J851" s="13"/>
      <c r="K851" s="13">
        <f t="shared" si="85"/>
        <v>4337945756</v>
      </c>
      <c r="L851" s="14"/>
      <c r="M851" s="15"/>
      <c r="N851" s="15"/>
      <c r="O851" s="16"/>
      <c r="P851" s="16"/>
      <c r="Q851" s="16"/>
      <c r="R851" s="16"/>
      <c r="S851" s="17"/>
    </row>
    <row r="852" spans="1:19" ht="36" x14ac:dyDescent="0.25">
      <c r="A852" s="8">
        <v>3</v>
      </c>
      <c r="B852" s="9" t="s">
        <v>1119</v>
      </c>
      <c r="C852" s="10" t="s">
        <v>1120</v>
      </c>
      <c r="D852" s="46">
        <v>890903938</v>
      </c>
      <c r="E852" s="12" t="s">
        <v>21</v>
      </c>
      <c r="F852" s="12" t="s">
        <v>22</v>
      </c>
      <c r="G852" s="13">
        <f>3423542275+991067363+107757531</f>
        <v>4522367169</v>
      </c>
      <c r="H852" s="13"/>
      <c r="I852" s="13"/>
      <c r="J852" s="13"/>
      <c r="K852" s="13">
        <f>+G852</f>
        <v>4522367169</v>
      </c>
      <c r="L852" s="14"/>
      <c r="M852" s="15"/>
      <c r="N852" s="15"/>
      <c r="O852" s="16"/>
      <c r="P852" s="16"/>
      <c r="Q852" s="16"/>
      <c r="R852" s="16"/>
      <c r="S852" s="17"/>
    </row>
    <row r="853" spans="1:19" s="43" customFormat="1" ht="30" x14ac:dyDescent="0.25">
      <c r="A853" s="30">
        <v>999999</v>
      </c>
      <c r="B853" s="31" t="s">
        <v>1121</v>
      </c>
      <c r="C853" s="32"/>
      <c r="D853" s="32"/>
      <c r="E853" s="32"/>
      <c r="F853" s="32"/>
      <c r="G853" s="33">
        <f>SUM(G849:G852)</f>
        <v>24280312925</v>
      </c>
      <c r="H853" s="33">
        <f>SUM(H849:H852)</f>
        <v>0</v>
      </c>
      <c r="I853" s="33">
        <f>SUM(I849:I852)</f>
        <v>0</v>
      </c>
      <c r="J853" s="33">
        <f>SUM(J849:J852)</f>
        <v>0</v>
      </c>
      <c r="K853" s="33">
        <f>SUM(K849:K852)</f>
        <v>24280312925</v>
      </c>
      <c r="L853" s="34"/>
      <c r="M853" s="35"/>
      <c r="N853" s="35"/>
      <c r="O853" s="36"/>
      <c r="P853" s="36"/>
      <c r="Q853" s="36"/>
      <c r="R853" s="36"/>
      <c r="S853" s="37"/>
    </row>
    <row r="854" spans="1:19" s="43" customFormat="1" ht="30" x14ac:dyDescent="0.25">
      <c r="A854" s="30">
        <v>999999</v>
      </c>
      <c r="B854" s="31" t="s">
        <v>1122</v>
      </c>
      <c r="C854" s="32"/>
      <c r="D854" s="32"/>
      <c r="E854" s="32"/>
      <c r="F854" s="32"/>
      <c r="G854" s="33">
        <f>+G853+G848+G639+G576+G574+G569+G549+G529+G445</f>
        <v>34676563084.915619</v>
      </c>
      <c r="H854" s="33">
        <f>+H853+H848+H639+H576+H574+H569+H549+H529+H445</f>
        <v>5195885892</v>
      </c>
      <c r="I854" s="33">
        <f>+I853+I848+I639+I576+I574+I569+I549+I529+I445</f>
        <v>0</v>
      </c>
      <c r="J854" s="33">
        <f>+J853+J848+J639+J576+J574+J569+J549+J529+J445</f>
        <v>0</v>
      </c>
      <c r="K854" s="33">
        <f>+K853+K848+K639+K576+K574+K569+K549+K529+K445</f>
        <v>34676563084.915619</v>
      </c>
      <c r="L854" s="34"/>
      <c r="M854" s="35"/>
      <c r="N854" s="35"/>
      <c r="O854" s="36"/>
      <c r="P854" s="36"/>
      <c r="Q854" s="36"/>
      <c r="R854" s="36"/>
      <c r="S854" s="37"/>
    </row>
    <row r="855" spans="1:19" ht="30" x14ac:dyDescent="0.25">
      <c r="A855" s="30">
        <v>999999</v>
      </c>
      <c r="B855" s="31" t="s">
        <v>1123</v>
      </c>
      <c r="C855" s="32"/>
      <c r="D855" s="32"/>
      <c r="E855" s="32"/>
      <c r="F855" s="32"/>
      <c r="G855" s="33">
        <f>+G854+G399+G279+G232+G29</f>
        <v>63946987477.915619</v>
      </c>
      <c r="H855" s="33">
        <f>+H854+H399+H279+H232+H29</f>
        <v>30155966219</v>
      </c>
      <c r="I855" s="33">
        <f>+I854+I399+I279+I232+I29</f>
        <v>5734116726</v>
      </c>
      <c r="J855" s="33">
        <f>+J854+J399+J279+J232+J29</f>
        <v>547042047</v>
      </c>
      <c r="K855" s="78">
        <f>+K854+K399+K279+K232+K29</f>
        <v>70228146250.915619</v>
      </c>
      <c r="L855" s="34"/>
      <c r="M855" s="35"/>
      <c r="N855" s="35"/>
      <c r="O855" s="36"/>
      <c r="P855" s="36"/>
      <c r="Q855" s="36"/>
      <c r="R855" s="36"/>
      <c r="S855" s="37"/>
    </row>
    <row r="856" spans="1:19" ht="30" x14ac:dyDescent="0.25">
      <c r="A856" s="30">
        <v>999999</v>
      </c>
      <c r="B856" s="31" t="s">
        <v>1124</v>
      </c>
      <c r="C856" s="32"/>
      <c r="D856" s="32"/>
      <c r="E856" s="32"/>
      <c r="F856" s="32"/>
      <c r="G856" s="33">
        <v>0</v>
      </c>
      <c r="H856" s="33">
        <v>0</v>
      </c>
      <c r="I856" s="33">
        <v>0</v>
      </c>
      <c r="J856" s="33">
        <v>0</v>
      </c>
      <c r="K856" s="33">
        <v>0</v>
      </c>
      <c r="L856" s="34"/>
      <c r="M856" s="35"/>
      <c r="N856" s="35"/>
      <c r="O856" s="36"/>
      <c r="P856" s="36"/>
      <c r="Q856" s="36"/>
      <c r="R856" s="36"/>
      <c r="S856" s="37"/>
    </row>
    <row r="857" spans="1:19" ht="15" x14ac:dyDescent="0.25">
      <c r="A857" s="30">
        <v>999999</v>
      </c>
      <c r="B857" s="31" t="s">
        <v>1125</v>
      </c>
      <c r="C857" s="32"/>
      <c r="D857" s="32"/>
      <c r="E857" s="32"/>
      <c r="F857" s="32"/>
      <c r="G857" s="33">
        <f>+G855+G856</f>
        <v>63946987477.915619</v>
      </c>
      <c r="H857" s="33">
        <f>+H855+H856</f>
        <v>30155966219</v>
      </c>
      <c r="I857" s="33">
        <f>+I855+I856</f>
        <v>5734116726</v>
      </c>
      <c r="J857" s="33">
        <f>+J855+J856</f>
        <v>547042047</v>
      </c>
      <c r="K857" s="78">
        <f>+K855+K856</f>
        <v>70228146250.915619</v>
      </c>
      <c r="L857" s="34"/>
      <c r="M857" s="35"/>
      <c r="N857" s="35"/>
      <c r="O857" s="36"/>
      <c r="P857" s="36"/>
      <c r="Q857" s="36"/>
      <c r="R857" s="36"/>
      <c r="S857" s="37"/>
    </row>
    <row r="862" spans="1:19" ht="15" x14ac:dyDescent="0.25">
      <c r="G862"/>
    </row>
    <row r="865" spans="7:11" ht="15" x14ac:dyDescent="0.25">
      <c r="G865" s="85" t="s">
        <v>1126</v>
      </c>
      <c r="H865" s="85"/>
      <c r="I865" s="85"/>
      <c r="J865" s="85"/>
      <c r="K865" s="85" t="s">
        <v>1127</v>
      </c>
    </row>
    <row r="866" spans="7:11" ht="15" x14ac:dyDescent="0.25">
      <c r="G866" s="85" t="s">
        <v>1128</v>
      </c>
      <c r="H866" s="85"/>
      <c r="I866" s="85" t="s">
        <v>1129</v>
      </c>
      <c r="J866" s="85"/>
      <c r="K866" s="85" t="s">
        <v>1130</v>
      </c>
    </row>
    <row r="867" spans="7:11" ht="15" x14ac:dyDescent="0.25">
      <c r="G867" s="85" t="s">
        <v>1131</v>
      </c>
      <c r="H867" s="85"/>
      <c r="I867" s="85"/>
      <c r="J867" s="85"/>
      <c r="K867" s="85" t="s">
        <v>1132</v>
      </c>
    </row>
    <row r="868" spans="7:11" ht="15" x14ac:dyDescent="0.25">
      <c r="G868" s="85"/>
      <c r="H868" s="85"/>
      <c r="I868" s="85"/>
      <c r="J868" s="85"/>
      <c r="K868" s="85" t="s">
        <v>1133</v>
      </c>
    </row>
  </sheetData>
  <hyperlinks>
    <hyperlink ref="E34" r:id="rId1" xr:uid="{D14524A3-41BD-1B41-B6B4-B4B3A6B57FBE}"/>
    <hyperlink ref="E35" r:id="rId2" xr:uid="{67BE3780-8117-4349-B6EA-95F84B53C77F}"/>
    <hyperlink ref="E52" r:id="rId3" xr:uid="{CFBA3130-D2B0-704B-95C6-37400BFE6423}"/>
    <hyperlink ref="E33" r:id="rId4" xr:uid="{C707ADAA-7530-1B44-B286-B3F3C78C39DB}"/>
    <hyperlink ref="E48" r:id="rId5" xr:uid="{E14922DC-499A-BC43-A2C0-56D595DA39A0}"/>
    <hyperlink ref="E49" r:id="rId6" xr:uid="{18FC240A-AD82-2E4D-A684-B8BC77533466}"/>
    <hyperlink ref="E50" r:id="rId7" xr:uid="{36A5B69F-B0A8-F04C-B7C5-7BC9E671EA7D}"/>
    <hyperlink ref="E51" r:id="rId8" xr:uid="{64B164E1-2A8D-6C44-8EFC-FF115EFCE6C8}"/>
    <hyperlink ref="E77:E83" r:id="rId9" display="edgarusacero@yahoo.com" xr:uid="{416FA079-0172-4646-96C0-CA6A84C710EB}"/>
    <hyperlink ref="E76" r:id="rId10" xr:uid="{E271B4D0-C7DA-1745-A455-A5A722DA2073}"/>
    <hyperlink ref="E192" r:id="rId11" xr:uid="{8DA07D28-EF31-114F-90F9-4D0DB5FC237B}"/>
    <hyperlink ref="E189" r:id="rId12" xr:uid="{7C6A3936-23E0-1E47-B22E-3A7DA1A04EAA}"/>
    <hyperlink ref="E188" r:id="rId13" xr:uid="{7A8F7BE7-4B37-514B-B3AC-CA69257ED214}"/>
    <hyperlink ref="E187" r:id="rId14" xr:uid="{488B3F1E-D167-034E-BFB8-C8B00390C700}"/>
    <hyperlink ref="E186" r:id="rId15" xr:uid="{D28BECF7-72C7-7A4D-95C2-528CD5CCD879}"/>
    <hyperlink ref="E185" r:id="rId16" xr:uid="{D946928B-A110-0E4C-8FAD-6125F1C64601}"/>
    <hyperlink ref="E184" r:id="rId17" xr:uid="{45E08AD2-4310-0B4D-8BED-DB7282AE99DB}"/>
    <hyperlink ref="E95" r:id="rId18" xr:uid="{61EA95E1-42F8-814D-9B38-20F94C519404}"/>
    <hyperlink ref="E139" r:id="rId19" xr:uid="{6F825804-BA3C-CE40-90FC-D3FEE24D8C1C}"/>
    <hyperlink ref="E138" r:id="rId20" xr:uid="{4EA9F61C-033A-0D4A-B0E6-1C7E1B3FA306}"/>
    <hyperlink ref="E137" r:id="rId21" xr:uid="{42A5A424-10E9-2F44-BED7-6793034DD093}"/>
    <hyperlink ref="E72" r:id="rId22" xr:uid="{6C2ADA7B-B4B7-A646-85A1-1E30074439D4}"/>
    <hyperlink ref="E64" r:id="rId23" xr:uid="{5A35BB47-239B-1A49-ABE9-6C4799470DF5}"/>
    <hyperlink ref="E424" r:id="rId24" xr:uid="{5A8B6CD0-9B23-4C46-948F-0FBE06F71A95}"/>
    <hyperlink ref="E402" r:id="rId25" xr:uid="{4513D96C-80B6-B147-A971-C20BA9CFD866}"/>
    <hyperlink ref="E425" r:id="rId26" xr:uid="{173C5F24-0345-FF4D-9DB1-4E972EDEC6FE}"/>
    <hyperlink ref="E422" r:id="rId27" xr:uid="{097F500E-D0DD-5843-A3C0-5B4DD0C357A6}"/>
    <hyperlink ref="E437" r:id="rId28" xr:uid="{CD7278EF-C2BC-7C46-BCFB-39BFDA73AE22}"/>
    <hyperlink ref="E434" r:id="rId29" xr:uid="{5771C1DD-7224-B74E-8B4A-F2F9B2F84D92}"/>
    <hyperlink ref="E443" r:id="rId30" xr:uid="{AA0F162A-53A7-D745-9CD4-E0DF619B5977}"/>
    <hyperlink ref="E415" r:id="rId31" xr:uid="{4426736E-B7F8-7C42-957A-2C1DD12B4B4E}"/>
    <hyperlink ref="E414" r:id="rId32" xr:uid="{697F9A49-358C-CD4B-A7BA-08D5E003E676}"/>
    <hyperlink ref="E406" r:id="rId33" xr:uid="{DF23DA9D-9F35-9E40-A853-2B2FC9D908C8}"/>
    <hyperlink ref="E403" r:id="rId34" xr:uid="{CE4AA549-5557-EC4A-96E5-1BDCA6A430E0}"/>
    <hyperlink ref="E405" r:id="rId35" xr:uid="{80AD8727-9E8E-884C-8F60-ED61551C1178}"/>
    <hyperlink ref="E417" r:id="rId36" xr:uid="{1616C08A-B837-8345-97CA-4B92AC5C3590}"/>
    <hyperlink ref="E441" r:id="rId37" xr:uid="{C118F132-44E8-794E-B671-FAA52F804F27}"/>
    <hyperlink ref="E436" r:id="rId38" xr:uid="{486DC65A-F356-8B47-9EAC-A06871AF8CFE}"/>
    <hyperlink ref="E435" r:id="rId39" xr:uid="{C72DFC5E-2C46-1642-B7A6-0A98C1C48D7C}"/>
    <hyperlink ref="E428" r:id="rId40" xr:uid="{F839D8FE-A7DC-FF4C-B8D9-9359DFAC2D7B}"/>
    <hyperlink ref="E431" r:id="rId41" xr:uid="{8F2738EE-D5E8-2844-8DCC-0B30548E0A1D}"/>
    <hyperlink ref="E416" r:id="rId42" xr:uid="{BF63FB76-0EE2-9E45-8218-20E2E7740522}"/>
    <hyperlink ref="E421" r:id="rId43" xr:uid="{8E442CA2-C7D9-5344-AE0B-C4D51266E431}"/>
    <hyperlink ref="E410" r:id="rId44" xr:uid="{36E53864-E9B3-EA4F-9A91-7B296E43F259}"/>
    <hyperlink ref="E432" r:id="rId45" xr:uid="{444BCA5D-A054-5A4B-83D6-3114A2318216}"/>
    <hyperlink ref="E426" r:id="rId46" xr:uid="{A51742AD-420D-AE4D-ADC7-37E5E7641E11}"/>
    <hyperlink ref="E423" r:id="rId47" xr:uid="{A711E09C-2F8D-474F-9AA8-C40655C951BA}"/>
    <hyperlink ref="E433" r:id="rId48" xr:uid="{F06DA38E-8841-AD41-BA41-B1A1378D2CB7}"/>
    <hyperlink ref="E440" r:id="rId49" xr:uid="{708068C6-8553-7240-94DE-0E9128A694E1}"/>
    <hyperlink ref="E409" r:id="rId50" xr:uid="{AD351010-EAC7-3D44-A027-C4C1649F6DBE}"/>
    <hyperlink ref="E404" r:id="rId51" xr:uid="{E8F49B8F-95BE-0246-8CE0-974D3E3C9B27}"/>
    <hyperlink ref="E401" r:id="rId52" xr:uid="{D4D1E538-8245-E14C-B0EE-2D34835EFAEC}"/>
    <hyperlink ref="E385" r:id="rId53" xr:uid="{63985BB4-238A-0241-B1BC-CBFAFC06ECCF}"/>
    <hyperlink ref="E393" r:id="rId54" xr:uid="{0196A48F-DB28-4249-9261-32D76432C054}"/>
    <hyperlink ref="E383" r:id="rId55" xr:uid="{C853880F-CE95-5349-993C-590F28B928CB}"/>
    <hyperlink ref="E391" r:id="rId56" xr:uid="{627EA39F-EBCB-0A40-B1AB-6AED51462DD2}"/>
    <hyperlink ref="E394" r:id="rId57" xr:uid="{04F4CF56-C0B4-9143-A51B-001992AC6C61}"/>
    <hyperlink ref="E390" r:id="rId58" xr:uid="{63D40046-B440-B349-82DF-9FD882AF71E0}"/>
    <hyperlink ref="E372" r:id="rId59" xr:uid="{DA7461C6-291F-434D-B69E-85707576EC1F}"/>
    <hyperlink ref="E381" r:id="rId60" xr:uid="{E47C8AF7-1456-AC49-AA15-B4C531C991D4}"/>
    <hyperlink ref="E384" r:id="rId61" xr:uid="{30C9393A-AEE8-384D-A033-6196E01490CE}"/>
    <hyperlink ref="E375" r:id="rId62" xr:uid="{38AF962D-F341-1340-B3B3-BABDDF1DD10D}"/>
    <hyperlink ref="E374" r:id="rId63" xr:uid="{4F73A882-2478-3D4C-B3D8-47E296F742A6}"/>
    <hyperlink ref="E352" r:id="rId64" xr:uid="{B4B3BC63-A34C-784A-A508-E00F6B1B39D5}"/>
    <hyperlink ref="E369" r:id="rId65" xr:uid="{C913A44E-879B-A64A-A465-0B6E9E8C60EB}"/>
    <hyperlink ref="E368" r:id="rId66" xr:uid="{DC18344C-4D01-E640-9B9C-464265A6BE17}"/>
    <hyperlink ref="E366" r:id="rId67" xr:uid="{EFEB7421-AF76-D844-AC66-CFC93A70C375}"/>
    <hyperlink ref="E365" r:id="rId68" xr:uid="{2B52B5EE-9B10-D645-9B6A-EB3D92B73736}"/>
    <hyperlink ref="E364" r:id="rId69" xr:uid="{1D98B7AD-A3B2-6D48-8A26-979BA8F7A4D4}"/>
    <hyperlink ref="E360" r:id="rId70" xr:uid="{96C1B860-EFC1-C84E-8CAD-F3747DC51A4D}"/>
    <hyperlink ref="E359" r:id="rId71" xr:uid="{17D3F6F1-2D2D-3F42-8B6A-09D3ABB121ED}"/>
    <hyperlink ref="E351" r:id="rId72" xr:uid="{A323C375-6120-7848-94A8-A40B38A4B70D}"/>
    <hyperlink ref="E337" r:id="rId73" xr:uid="{C505F7CE-BE8D-6E4C-A1B0-76C11A71F794}"/>
    <hyperlink ref="E345" r:id="rId74" xr:uid="{DEE0041E-B3E5-384D-A029-A59E15AE6E19}"/>
    <hyperlink ref="E329" r:id="rId75" xr:uid="{1FC81CBA-4935-0744-B9EA-B97E56ABD0AA}"/>
    <hyperlink ref="E346" r:id="rId76" xr:uid="{972ADBC6-AEA2-3A4C-BA99-72EC063A596A}"/>
    <hyperlink ref="E342" r:id="rId77" xr:uid="{7C422CB2-EE27-5B43-A40A-ABA8C650BA9B}"/>
    <hyperlink ref="E341" r:id="rId78" xr:uid="{B68760B9-C004-C647-9945-08651052655E}"/>
    <hyperlink ref="E336" r:id="rId79" xr:uid="{A82F3649-8323-4F40-8013-584724BCD849}"/>
    <hyperlink ref="E343" r:id="rId80" xr:uid="{5AB2A973-CCED-6F46-80B6-58E7EB9A019E}"/>
    <hyperlink ref="E328" r:id="rId81" xr:uid="{9AFE25CE-B081-984C-805A-7F590CF17CC0}"/>
    <hyperlink ref="E314" r:id="rId82" xr:uid="{385E62E7-C8DC-3E48-AD34-F16704AF05BE}"/>
    <hyperlink ref="E319" r:id="rId83" xr:uid="{5CBAA637-5519-2648-BE09-1200BFC21EB1}"/>
    <hyperlink ref="E318" r:id="rId84" xr:uid="{BF249270-ECF9-6644-82E8-B9B3748EA6BE}"/>
    <hyperlink ref="E323" r:id="rId85" xr:uid="{87CB7748-AE2B-8F45-A4EE-89C52DD8358A}"/>
    <hyperlink ref="E320" r:id="rId86" xr:uid="{08A5C4CC-616B-FA4B-9BCE-C77B3A82C6BB}"/>
    <hyperlink ref="E322" r:id="rId87" xr:uid="{432C1B71-4A73-2841-B6EC-B5839CDBCF37}"/>
    <hyperlink ref="E313" r:id="rId88" xr:uid="{C12CE69A-9CC6-1749-A1B6-B3BD8E3AB76B}"/>
    <hyperlink ref="E306" r:id="rId89" xr:uid="{A32AFF1E-7D0B-E544-9F9C-69D235CD0025}"/>
    <hyperlink ref="E305" r:id="rId90" xr:uid="{BEE4406F-8591-0A48-B232-F5E3D94F0D96}"/>
    <hyperlink ref="E299" r:id="rId91" xr:uid="{C6A7C365-075C-3D40-A9A2-E7FD8B53E763}"/>
    <hyperlink ref="E281" r:id="rId92" xr:uid="{6CC7E28D-D029-AA45-A23C-19749A5B55D8}"/>
    <hyperlink ref="E292" r:id="rId93" xr:uid="{19EDEF6B-81CF-364A-8F90-7BD17883C5E9}"/>
    <hyperlink ref="E289" r:id="rId94" xr:uid="{0FCBF1E8-028D-244A-BEBC-14A087A90D2D}"/>
    <hyperlink ref="E291" r:id="rId95" xr:uid="{BBC78323-8B1E-A846-9402-6410E5526D9C}"/>
    <hyperlink ref="E294" r:id="rId96" xr:uid="{E87397C1-52C8-BC43-9479-2EDF4F2FD7C9}"/>
    <hyperlink ref="E297" r:id="rId97" xr:uid="{4AECEF78-E78F-6448-B60A-1A3E8BFE40D3}"/>
    <hyperlink ref="E296" r:id="rId98" xr:uid="{89FDF1B8-D1D0-DA4F-A959-72C346B8177C}"/>
    <hyperlink ref="E300" r:id="rId99" xr:uid="{B3729D8E-E1DC-B84E-B437-6C74458C60F1}"/>
    <hyperlink ref="E284" r:id="rId100" xr:uid="{59C7BF00-2C24-4842-9EB0-3BFC566508B7}"/>
    <hyperlink ref="E295" r:id="rId101" xr:uid="{A6177648-6701-B641-971A-F6BA66CDBFE8}"/>
    <hyperlink ref="E283" r:id="rId102" xr:uid="{231AD70F-3519-B249-A9A3-955BB589DA76}"/>
    <hyperlink ref="E225" r:id="rId103" xr:uid="{99CF8013-AD14-3C49-9566-563A830CBC93}"/>
    <hyperlink ref="E196" r:id="rId104" xr:uid="{962A8548-001B-8F42-99AE-00868F2E382A}"/>
    <hyperlink ref="E170" r:id="rId105" xr:uid="{AE3FA02D-1AA1-8E45-8BB3-5AD583CF3C1D}"/>
    <hyperlink ref="E181" r:id="rId106" xr:uid="{D814B7C6-B741-654E-A45D-52A1D7C596BE}"/>
    <hyperlink ref="E190" r:id="rId107" xr:uid="{8AEABFD3-E98C-9144-9D9A-3831902986D6}"/>
    <hyperlink ref="E180" r:id="rId108" xr:uid="{3B4FF668-E57A-DA4E-99F0-811B2F3C22D8}"/>
    <hyperlink ref="E193" r:id="rId109" xr:uid="{F36AB626-4F14-6447-A0FB-AFD6B2376A50}"/>
    <hyperlink ref="E96" r:id="rId110" xr:uid="{F4482CA5-18F8-304C-92B2-349303E94D2E}"/>
    <hyperlink ref="E116" r:id="rId111" xr:uid="{7C5261AA-65BD-9A42-A6CD-121CE8C579B0}"/>
    <hyperlink ref="E143" r:id="rId112" xr:uid="{3FBAE937-80F7-AB43-978D-51C16BD03C11}"/>
    <hyperlink ref="E140" r:id="rId113" xr:uid="{A9C6C6E9-1AD0-CC48-927A-81026C407303}"/>
    <hyperlink ref="E16" r:id="rId114" xr:uid="{169021FD-CCC7-1246-8B08-51BC8B9EA8A1}"/>
    <hyperlink ref="E15" r:id="rId115" xr:uid="{4D1DEEBF-697C-3546-B41F-1A029A9752A2}"/>
    <hyperlink ref="E14" r:id="rId116" xr:uid="{FE67AEC9-BE54-C444-82B2-366B7286AF0B}"/>
    <hyperlink ref="E19" r:id="rId117" xr:uid="{0DD700D7-01BE-9143-A91A-FF4BFE172087}"/>
    <hyperlink ref="E24" r:id="rId118" xr:uid="{DB0EEC7C-2BD4-784F-BA71-657C775E3997}"/>
    <hyperlink ref="E25" r:id="rId119" xr:uid="{FE7D4812-BCF2-AB46-88DA-FAAD44C47FF4}"/>
    <hyperlink ref="E13" r:id="rId120" xr:uid="{00E9B44C-44D2-884C-8452-1B78F824BE40}"/>
    <hyperlink ref="E21" r:id="rId121" xr:uid="{2CA2CAE0-EDAC-A745-A72F-6C5DDF6BE724}"/>
    <hyperlink ref="E17" r:id="rId122" xr:uid="{C2DE322F-F520-0047-9A00-818BE85D6A7B}"/>
    <hyperlink ref="E18" r:id="rId123" xr:uid="{225E7344-8D7D-5049-860B-E2C6065E7979}"/>
    <hyperlink ref="E97" r:id="rId124" xr:uid="{EEA02FB9-4688-9E41-BFCA-28AABCE03DD0}"/>
    <hyperlink ref="E389" r:id="rId125" xr:uid="{7987C749-85DB-6444-BBA6-28CC83D2CB57}"/>
    <hyperlink ref="E227" r:id="rId126" xr:uid="{A816CB85-6CD2-E441-8A01-FA67E49ADE42}"/>
    <hyperlink ref="E230" r:id="rId127" xr:uid="{74AAA0D1-C6B6-AF44-A04D-457B57747C67}"/>
    <hyperlink ref="E84" r:id="rId128" xr:uid="{50B92FAD-115B-F147-94ED-2C17206FEC79}"/>
    <hyperlink ref="E229" r:id="rId129" xr:uid="{D7CC2099-6531-7547-9497-2B31E5C727D8}"/>
    <hyperlink ref="E103" r:id="rId130" xr:uid="{426B0212-8DD1-B245-AE91-0451D785A220}"/>
    <hyperlink ref="E203" r:id="rId131" xr:uid="{02E47E5E-88D9-9241-B408-B5B8660FE607}"/>
    <hyperlink ref="E446" r:id="rId132" display="mailto:alvaro.bohorquez@pazdelrio.com.co" xr:uid="{96517B19-6780-EE44-AB1E-FB337A399C4D}"/>
    <hyperlink ref="E492" r:id="rId133" xr:uid="{0A4125B2-E667-D74D-8C56-09334F100CDE}"/>
    <hyperlink ref="E495" r:id="rId134" display="mailto:edwintascon@hotmail.com" xr:uid="{CC4EEE45-38D8-2640-A397-490A8C35E3E4}"/>
    <hyperlink ref="E524" r:id="rId135" xr:uid="{D9F2559D-0ADB-4B4D-9959-C7760CEE66B2}"/>
    <hyperlink ref="E528" r:id="rId136" xr:uid="{1D8B9504-9CE4-9E46-A2E4-AE6A7B60CF07}"/>
    <hyperlink ref="E525" r:id="rId137" xr:uid="{8ABBEF4B-DFE6-1C4E-8962-70F3641A83C7}"/>
    <hyperlink ref="E447" r:id="rId138" xr:uid="{EC4AC652-0781-D846-BD13-8060F89BD991}"/>
    <hyperlink ref="E448" r:id="rId139" xr:uid="{29AD1BD7-7F97-F64B-83D5-B6EE4723F230}"/>
    <hyperlink ref="E449" r:id="rId140" xr:uid="{BA44D93D-C1F0-DD46-988E-33FB0DE30FF2}"/>
    <hyperlink ref="E450" r:id="rId141" xr:uid="{1E0144FB-82F8-8748-B53A-2AACEE0B108D}"/>
    <hyperlink ref="E451" r:id="rId142" xr:uid="{C5BC430B-EDFB-4444-A8A6-19D27C5E7336}"/>
    <hyperlink ref="E452" r:id="rId143" xr:uid="{3F6C3EC6-A1C5-734B-B7E0-B9863300A54E}"/>
    <hyperlink ref="E453" r:id="rId144" xr:uid="{5B1F672C-1591-8D44-963B-3BCBFACEF59E}"/>
    <hyperlink ref="E454" r:id="rId145" xr:uid="{0538EAC8-13A1-B749-BAFE-E699A69D1F35}"/>
    <hyperlink ref="E455" r:id="rId146" xr:uid="{10CE26B4-3969-8041-B43C-D9328CA3EEBE}"/>
    <hyperlink ref="E456" r:id="rId147" xr:uid="{93F3DF4A-0FB9-AF4B-9240-92CEE1ABC5E7}"/>
    <hyperlink ref="E457" r:id="rId148" xr:uid="{712D8466-9E01-AD48-A4DB-841FD769E498}"/>
    <hyperlink ref="E458" r:id="rId149" xr:uid="{E3F4B51C-59E3-6045-B4CE-4F57F3C39AF4}"/>
    <hyperlink ref="E459" r:id="rId150" xr:uid="{D7E9BA29-A85D-A64A-9AA4-98814E665521}"/>
    <hyperlink ref="E460" r:id="rId151" xr:uid="{B66694C1-B55C-514C-87ED-34373BB00B1B}"/>
    <hyperlink ref="E461" r:id="rId152" xr:uid="{97B84F67-690C-AB4E-B53C-7D82AB7641A0}"/>
    <hyperlink ref="E462" r:id="rId153" xr:uid="{E6FB2620-C77E-E64D-912B-1C0920342EB0}"/>
    <hyperlink ref="E463" r:id="rId154" xr:uid="{5F5F34B8-EE91-2849-B74F-77DC00C2F995}"/>
    <hyperlink ref="E464" r:id="rId155" xr:uid="{18DFB661-EEE4-714F-8A1C-53BE7E130C8B}"/>
    <hyperlink ref="E465" r:id="rId156" xr:uid="{5579E1B4-D204-AC4A-9C87-0D48E994E0B0}"/>
    <hyperlink ref="E466" r:id="rId157" xr:uid="{057A6CA1-2531-EE42-9330-4F4F3C349464}"/>
    <hyperlink ref="E467" r:id="rId158" xr:uid="{16131DE6-3C83-F943-A653-4D6B6BC74700}"/>
    <hyperlink ref="E468" r:id="rId159" xr:uid="{18EF183C-C4FB-764C-8EA9-741F0BF2F66C}"/>
    <hyperlink ref="E469" r:id="rId160" xr:uid="{B08C6F06-19FE-A046-B6D6-21013CDDC0DF}"/>
    <hyperlink ref="E470" r:id="rId161" xr:uid="{F15A5112-CA96-084F-9507-1B282AB83760}"/>
    <hyperlink ref="E471" r:id="rId162" xr:uid="{E3A99AE8-55D1-5B45-84E5-3FDA958DA24E}"/>
    <hyperlink ref="E472" r:id="rId163" xr:uid="{6C6A188F-2DE0-F047-BB09-1A4EF69C0BE8}"/>
    <hyperlink ref="E473" r:id="rId164" xr:uid="{A195891B-46F7-B145-A7A6-3CD5342D15C5}"/>
    <hyperlink ref="E474" r:id="rId165" xr:uid="{0A735DCF-4218-5743-9CF4-292468299BF0}"/>
    <hyperlink ref="E475" r:id="rId166" xr:uid="{0A8DE335-6C61-C849-AF5C-9D8D36DAC0B3}"/>
    <hyperlink ref="E476" r:id="rId167" xr:uid="{E17CB3E7-811E-6C42-9B74-633F45E139EC}"/>
    <hyperlink ref="E477" r:id="rId168" xr:uid="{D74FD7E1-655B-4F4C-A77A-5A1BCF93A650}"/>
    <hyperlink ref="E478" r:id="rId169" xr:uid="{E55AD90F-D0EA-A242-8B6E-4E6E0B02CFB6}"/>
    <hyperlink ref="E479" r:id="rId170" xr:uid="{B758528E-7F4E-9841-926A-71672B71578D}"/>
    <hyperlink ref="E480" r:id="rId171" xr:uid="{26EBF0BF-C7CD-834D-9FA3-079B5B6BB19C}"/>
    <hyperlink ref="E481" r:id="rId172" xr:uid="{C193A93E-6A00-A24F-8697-ED3F797C54E9}"/>
    <hyperlink ref="E482" r:id="rId173" xr:uid="{0F6266E8-2E43-984C-9730-8D0E3FF61F2B}"/>
    <hyperlink ref="E483" r:id="rId174" xr:uid="{37FAD648-C1EB-8541-B3E9-989EDF38F492}"/>
    <hyperlink ref="E484" r:id="rId175" xr:uid="{20E4D4C3-24CF-4243-89B4-842402D596F5}"/>
    <hyperlink ref="E485" r:id="rId176" xr:uid="{A16FFC1C-D474-E24B-8EA9-6F766B01B64E}"/>
    <hyperlink ref="E486" r:id="rId177" xr:uid="{10F02770-BCD8-234C-B986-6C2F3D041013}"/>
    <hyperlink ref="E487" r:id="rId178" xr:uid="{76C50A3A-5513-A84D-AE76-A707205A6530}"/>
    <hyperlink ref="E488" r:id="rId179" xr:uid="{7DA01C7B-3E4A-3D41-81F9-C03F409F2AFD}"/>
    <hyperlink ref="E489" r:id="rId180" xr:uid="{C819A139-1B2B-CF41-AF3C-259D96EC98F9}"/>
    <hyperlink ref="E490" r:id="rId181" xr:uid="{856F68AB-20F5-5343-9138-15162D8B9A09}"/>
    <hyperlink ref="E491" r:id="rId182" xr:uid="{1B250A8A-2630-CF4C-A993-26227BA14FD6}"/>
    <hyperlink ref="E493" r:id="rId183" display="mailto:edwintascon@hotmail.com" xr:uid="{2B457A0E-B8BD-A641-B8BA-3F1AF6CF78A2}"/>
    <hyperlink ref="E494" r:id="rId184" display="mailto:edwintascon@hotmail.com" xr:uid="{A8AD958C-9752-F34E-9729-1224C86B0A18}"/>
    <hyperlink ref="E496" r:id="rId185" xr:uid="{13E0D85D-89CD-5247-8F6B-B36E7AD725BC}"/>
    <hyperlink ref="E497" r:id="rId186" xr:uid="{B7BEB13C-CE64-864D-A07C-E9CF0A6223BB}"/>
    <hyperlink ref="E498" r:id="rId187" xr:uid="{82863A8E-37A4-C144-86CE-F117566A3F39}"/>
    <hyperlink ref="E499" r:id="rId188" xr:uid="{95ACF3EB-B911-B340-A1B7-24098E711EFF}"/>
    <hyperlink ref="E500" r:id="rId189" xr:uid="{75538C4A-1D81-C347-82F8-0F13C7BF523A}"/>
    <hyperlink ref="E501" r:id="rId190" xr:uid="{8210B6EF-965D-5C49-B048-916397DB0E54}"/>
    <hyperlink ref="E502" r:id="rId191" xr:uid="{600E8D87-0642-6F4B-81A2-003DDA9CD710}"/>
    <hyperlink ref="E503" r:id="rId192" xr:uid="{12D920AE-C165-0742-82F5-2FEAE2C438DA}"/>
    <hyperlink ref="E504" r:id="rId193" xr:uid="{F06C21F3-7430-604C-9BEC-724D6223F076}"/>
    <hyperlink ref="E505" r:id="rId194" xr:uid="{FF888883-D51A-944B-82C4-E9A00183543F}"/>
    <hyperlink ref="E506" r:id="rId195" xr:uid="{3A8A7FBC-D739-5244-9E8B-3159D613C574}"/>
    <hyperlink ref="E507" r:id="rId196" xr:uid="{FEADB758-2294-524B-919B-FB8897BE980B}"/>
    <hyperlink ref="E508" r:id="rId197" xr:uid="{7AFB28D2-F89C-874B-A5BE-0A6AA35A072B}"/>
    <hyperlink ref="E509" r:id="rId198" xr:uid="{9B11C14D-1072-FE43-9713-62802FE8E299}"/>
    <hyperlink ref="E510" r:id="rId199" xr:uid="{990EABAF-F7E8-0540-8E33-1E86E5C9E3EE}"/>
    <hyperlink ref="E511" r:id="rId200" xr:uid="{0E5BDBFB-DFB5-CF40-BE8E-2D19AC036CC3}"/>
    <hyperlink ref="E512" r:id="rId201" xr:uid="{4CA7B72B-87CA-6B4C-82C8-7802105193B2}"/>
    <hyperlink ref="E513" r:id="rId202" xr:uid="{689FFF06-5CD3-B64C-AE69-6386FDBE5652}"/>
    <hyperlink ref="E514" r:id="rId203" xr:uid="{A139DFC6-7999-2B45-AC79-4310E575ED11}"/>
    <hyperlink ref="E515" r:id="rId204" xr:uid="{A43EBDEF-070E-4C46-9DF2-D49C5B418FBB}"/>
    <hyperlink ref="E516" r:id="rId205" xr:uid="{0668CF23-D93B-4C44-A174-444B55E4D243}"/>
    <hyperlink ref="E517" r:id="rId206" xr:uid="{6F681CAB-6639-2140-B8A6-59E5CBE3F459}"/>
    <hyperlink ref="E518" r:id="rId207" xr:uid="{3BD17EA4-FF2F-AF4A-AF27-241EBF2F09D3}"/>
    <hyperlink ref="E519" r:id="rId208" xr:uid="{BB9FE493-5E04-4A47-A0E7-4329843351E8}"/>
    <hyperlink ref="E520" r:id="rId209" xr:uid="{186DDEAD-9E93-CA44-9EF5-5B65BD148995}"/>
    <hyperlink ref="E521" r:id="rId210" xr:uid="{CFF598C4-7B23-5044-8DB9-1105ECBDFF66}"/>
    <hyperlink ref="E522" r:id="rId211" xr:uid="{16156A71-3719-D040-994E-F61BE8EF3808}"/>
    <hyperlink ref="E523" r:id="rId212" xr:uid="{6D1BD5DE-6E8E-1D4F-98E6-6B4E603FD243}"/>
    <hyperlink ref="E526" r:id="rId213" xr:uid="{D7536D70-ABAA-B747-94A9-9664DD0E4FC3}"/>
    <hyperlink ref="E527" r:id="rId214" xr:uid="{3CA6AF6A-CC28-DF4F-A2F9-A980058B078E}"/>
    <hyperlink ref="E530" r:id="rId215" xr:uid="{448C8566-0BA8-8945-8A2E-E8E8215A06A3}"/>
    <hyperlink ref="E531" r:id="rId216" xr:uid="{0D121F45-2E57-FD46-98A8-D6E0E478AE00}"/>
    <hyperlink ref="E547" r:id="rId217" xr:uid="{3516EDEB-3E32-BB4A-B050-B0A86B4E6D4A}"/>
    <hyperlink ref="E546" r:id="rId218" xr:uid="{7B2A1577-4D5A-CB41-A654-0B5D73BCAADF}"/>
    <hyperlink ref="E545" r:id="rId219" xr:uid="{1D17B3ED-73A0-6942-A8A9-1AB501D879AA}"/>
    <hyperlink ref="E544" r:id="rId220" xr:uid="{7FA8E011-132D-BA42-8290-F106B9D97DD6}"/>
    <hyperlink ref="E543" r:id="rId221" xr:uid="{4F967DFF-3008-AC48-9519-636DD2E24D9C}"/>
    <hyperlink ref="E542" r:id="rId222" xr:uid="{53594A50-3C5C-7B40-9425-D4AB3EEEA905}"/>
    <hyperlink ref="E541" r:id="rId223" xr:uid="{FD5594E8-8B65-7A46-8F68-455E17CCC3E3}"/>
    <hyperlink ref="E540" r:id="rId224" xr:uid="{0F185F32-B4EA-3347-9B5F-9F8BB43B0C9E}"/>
    <hyperlink ref="E539" r:id="rId225" xr:uid="{02776342-927B-0E45-9B16-C43F518C9ADA}"/>
    <hyperlink ref="E537" r:id="rId226" xr:uid="{D11E98FF-C123-6B4B-919A-360E2F9B7980}"/>
    <hyperlink ref="E532" r:id="rId227" xr:uid="{69F37151-D3C3-5840-AECF-2FD8E834B9C3}"/>
    <hyperlink ref="E548" r:id="rId228" xr:uid="{C7337AAE-CD27-6E40-9466-3E6034F1BD37}"/>
    <hyperlink ref="E538" r:id="rId229" xr:uid="{066B411D-5B00-F641-BF37-49E63300EE11}"/>
    <hyperlink ref="E533" r:id="rId230" xr:uid="{D5927C1C-FE46-084C-A6A5-C509E5E724D7}"/>
    <hyperlink ref="E565" r:id="rId231" xr:uid="{69CE1B74-9EBB-3F45-AD82-268D66BAA737}"/>
    <hyperlink ref="E564" r:id="rId232" xr:uid="{B7014639-DDD7-A44D-8EDC-289EA3842334}"/>
    <hyperlink ref="E563" r:id="rId233" xr:uid="{777D685E-3D2C-AD4B-9617-931E7BA59498}"/>
    <hyperlink ref="E562" r:id="rId234" xr:uid="{F5D6BA11-760E-4148-B1B4-9E8E48FD92B6}"/>
    <hyperlink ref="E561" r:id="rId235" xr:uid="{91644483-1037-9142-BC8E-9046D163BB9A}"/>
    <hyperlink ref="E560" r:id="rId236" xr:uid="{4600EDF0-E6EE-984C-9988-969C0AB685D9}"/>
    <hyperlink ref="E559" r:id="rId237" xr:uid="{6E7EE42C-6823-B545-B5DC-2896D796CDB8}"/>
    <hyperlink ref="E558" r:id="rId238" xr:uid="{8065072E-DA99-0744-A322-B789482BFF1D}"/>
    <hyperlink ref="E557" r:id="rId239" xr:uid="{F1216D6A-5F76-F341-9D8B-D7850BB9870D}"/>
    <hyperlink ref="E556" r:id="rId240" xr:uid="{33ABAA00-2099-334F-AF84-3065880D9FCB}"/>
    <hyperlink ref="E555" r:id="rId241" xr:uid="{22C78910-D283-B341-BBE3-59C5D0DA1757}"/>
    <hyperlink ref="E554" r:id="rId242" xr:uid="{733B1B59-E6F0-2F48-8FE9-1866A8F5FA16}"/>
    <hyperlink ref="E553" r:id="rId243" xr:uid="{8BCA232B-2F26-9641-A54F-EA6577B6195E}"/>
    <hyperlink ref="E552" r:id="rId244" xr:uid="{5930B714-450B-7D4F-AEB4-478338428048}"/>
    <hyperlink ref="E551" r:id="rId245" xr:uid="{50F1A927-1D3A-4949-8C5C-846F3D9E58A1}"/>
    <hyperlink ref="E572" r:id="rId246" xr:uid="{74C9E61A-6F1D-7C44-98D9-9EE9418F02BD}"/>
    <hyperlink ref="E571" r:id="rId247" xr:uid="{201E9273-261F-004E-8F94-6AD96B2DE429}"/>
    <hyperlink ref="E570" r:id="rId248" xr:uid="{0EB9F3A6-DCF4-B24E-A20E-F0C210FCD48E}"/>
    <hyperlink ref="E573" r:id="rId249" xr:uid="{D8AD0C27-196E-864C-BE2B-37853B22FBED}"/>
    <hyperlink ref="E623" r:id="rId250" xr:uid="{BA7BC204-8240-1E47-A2DE-CE1531DCB31E}"/>
    <hyperlink ref="E622" r:id="rId251" xr:uid="{C87A6EB5-1299-FE4F-8448-DD3EED3CFB91}"/>
    <hyperlink ref="E621" r:id="rId252" xr:uid="{575AD9D5-1203-8844-B550-2909998C547C}"/>
    <hyperlink ref="E620" r:id="rId253" xr:uid="{3E0E6634-5DC3-9840-8F15-6C8CFDB275A0}"/>
    <hyperlink ref="E584" r:id="rId254" xr:uid="{121C65C5-BC75-BE41-B88E-F8BE92137372}"/>
    <hyperlink ref="E583" r:id="rId255" xr:uid="{E61C985C-15DE-F140-8D64-3212E733FA96}"/>
    <hyperlink ref="E578" r:id="rId256" xr:uid="{A4BCCCE5-D3C9-6A46-8554-B36E2314DF30}"/>
    <hyperlink ref="E577" r:id="rId257" xr:uid="{9285E494-7F36-884A-8212-9063750C8FC0}"/>
    <hyperlink ref="E624" r:id="rId258" xr:uid="{7F15AFB2-EA30-F142-90D0-B47FADB650DA}"/>
    <hyperlink ref="E637" r:id="rId259" xr:uid="{755BF526-0A67-8A4C-9E6A-73280DE5DBAD}"/>
    <hyperlink ref="E585" r:id="rId260" xr:uid="{4CBEFB4B-BF19-B842-94F3-9A3C9B7ED339}"/>
    <hyperlink ref="E607" r:id="rId261" xr:uid="{F10C3F64-81D6-6E4A-B0F0-E91E6D589D16}"/>
    <hyperlink ref="E579" r:id="rId262" xr:uid="{4AF06DCB-8FB9-A44F-A2D8-CD4CB4263A28}"/>
    <hyperlink ref="E580" r:id="rId263" xr:uid="{544C7E36-F20F-1F4B-B6CE-840D72F6E9CC}"/>
    <hyperlink ref="E581" r:id="rId264" xr:uid="{CCEB468C-BE71-764F-9819-E227D7235C15}"/>
    <hyperlink ref="E582" r:id="rId265" xr:uid="{85BEE910-7F4E-854A-AE9E-5A15EA75C98E}"/>
    <hyperlink ref="E586" r:id="rId266" xr:uid="{264482AD-6CE5-A446-A51B-498AB3CCC233}"/>
    <hyperlink ref="E676" r:id="rId267" xr:uid="{0979BE4E-8E9F-C140-8A3D-68E8461F0C78}"/>
    <hyperlink ref="E678" r:id="rId268" xr:uid="{B5EEEA2E-C109-D34A-A70E-A9F3527B74FA}"/>
    <hyperlink ref="E683" r:id="rId269" xr:uid="{D199DDFE-3095-B74E-B677-0464F3A4615F}"/>
    <hyperlink ref="E684" r:id="rId270" xr:uid="{0C00A34E-9868-BC44-A9DD-1A6EF2D8BE3B}"/>
    <hyperlink ref="E686" r:id="rId271" xr:uid="{B5BA4568-E4B0-8143-B52B-1F4C855A97F4}"/>
    <hyperlink ref="E692" r:id="rId272" display="gcarlosarturo24@gmail.com - " xr:uid="{446A25F9-BE70-3D4B-8361-82732F255B8A}"/>
    <hyperlink ref="E679" r:id="rId273" xr:uid="{7A44BD1A-74F1-C949-B685-D3E09777C4D1}"/>
    <hyperlink ref="E680" r:id="rId274" xr:uid="{CB503AB0-A666-1641-BBC6-7D752983366E}"/>
    <hyperlink ref="E682" r:id="rId275" xr:uid="{893D6F3C-86C2-D141-8093-6B5B35CA60BA}"/>
    <hyperlink ref="E677" r:id="rId276" xr:uid="{DBEE361C-E411-CD4E-9728-BB2BCEBE4828}"/>
    <hyperlink ref="E674" r:id="rId277" display="danielaariasbermudez@gmail.com" xr:uid="{F4FE7616-E188-214A-8403-26749A873903}"/>
    <hyperlink ref="E675" r:id="rId278" xr:uid="{B35516FB-64B3-E541-8D35-A3D5746A8C4D}"/>
    <hyperlink ref="E650" r:id="rId279" xr:uid="{B602010A-0175-5644-BAE1-84F6E5E8A21D}"/>
    <hyperlink ref="E669" r:id="rId280" xr:uid="{22639C1B-8E39-B34C-94C2-CEF692894FAC}"/>
    <hyperlink ref="E687" r:id="rId281" xr:uid="{13419E7B-DAB3-C243-AF52-6049A493C6EA}"/>
    <hyperlink ref="E656" r:id="rId282" xr:uid="{AC10744D-AAF6-6B4E-A124-1814E38E31DB}"/>
    <hyperlink ref="E659" r:id="rId283" xr:uid="{D1D44587-DD2A-1B44-8B65-C1F1EC0B37D4}"/>
    <hyperlink ref="E673" r:id="rId284" xr:uid="{CB19AE4E-2E22-154A-862E-D360BE73370A}"/>
    <hyperlink ref="E663" r:id="rId285" xr:uid="{27191BCC-34D7-5342-BAA6-C2EF4B7FE68E}"/>
    <hyperlink ref="E690" r:id="rId286" xr:uid="{FAF70AA2-F17C-D047-B2A0-FA485F2F1DEC}"/>
    <hyperlink ref="E654" r:id="rId287" xr:uid="{3E6611B4-C501-B24C-B40C-D876CEB85B47}"/>
    <hyperlink ref="E658" r:id="rId288" xr:uid="{96D4921F-ED84-DD43-BDFF-C8931D89ABC8}"/>
    <hyperlink ref="E670" r:id="rId289" xr:uid="{DEDD41D5-B90A-DC4E-9427-5A7202F83637}"/>
    <hyperlink ref="E660" r:id="rId290" xr:uid="{55C4C08B-F75D-3D4A-9D37-F585BCF2AD15}"/>
    <hyperlink ref="E666" r:id="rId291" xr:uid="{DB85B2D1-1584-7E42-AC66-22588D0E8DC8}"/>
    <hyperlink ref="E685" r:id="rId292" xr:uid="{300E44B4-7176-4849-A42F-7659B26A9496}"/>
    <hyperlink ref="E681" r:id="rId293" xr:uid="{B7151E9D-2330-D84A-9367-78CFC929BB9A}"/>
    <hyperlink ref="E691" r:id="rId294" xr:uid="{35F2E00B-5D94-2840-95F6-EA7DA5CD67E0}"/>
    <hyperlink ref="E671" r:id="rId295" xr:uid="{42BE8E42-BB28-2140-976B-E7AA7B511511}"/>
    <hyperlink ref="E644" r:id="rId296" xr:uid="{9F857E70-39D0-704E-88CD-8255031B465F}"/>
    <hyperlink ref="E648" r:id="rId297" xr:uid="{31689904-08DD-734C-B691-16FFD2AAA269}"/>
  </hyperlinks>
  <pageMargins left="0.7" right="0.7" top="0.75" bottom="0.75" header="0.3" footer="0.3"/>
  <pageSetup paperSize="9" scale="22" orientation="portrait" r:id="rId298"/>
  <drawing r:id="rId299"/>
  <legacyDrawing r:id="rId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1CDD3-0B00-BA4E-AFB6-DE999E3AF779}">
  <sheetPr>
    <pageSetUpPr fitToPage="1"/>
  </sheetPr>
  <dimension ref="C2:S1382"/>
  <sheetViews>
    <sheetView tabSelected="1" topLeftCell="H1" zoomScale="110" zoomScaleNormal="110" zoomScaleSheetLayoutView="207" workbookViewId="0">
      <pane ySplit="3" topLeftCell="A210" activePane="bottomLeft" state="frozen"/>
      <selection pane="bottomLeft" activeCell="F760" sqref="F760"/>
    </sheetView>
  </sheetViews>
  <sheetFormatPr baseColWidth="10" defaultColWidth="8.42578125" defaultRowHeight="12.75" outlineLevelRow="2" x14ac:dyDescent="0.25"/>
  <cols>
    <col min="1" max="2" width="8.42578125" style="200"/>
    <col min="3" max="3" width="57.7109375" style="95" bestFit="1" customWidth="1"/>
    <col min="4" max="4" width="21.28515625" style="218" bestFit="1" customWidth="1"/>
    <col min="5" max="5" width="99.5703125" style="95" customWidth="1"/>
    <col min="6" max="6" width="72.7109375" style="96" customWidth="1"/>
    <col min="7" max="7" width="57.85546875" style="97" customWidth="1"/>
    <col min="8" max="8" width="30.140625" style="97" customWidth="1"/>
    <col min="9" max="9" width="41" style="101" customWidth="1"/>
    <col min="10" max="10" width="41" style="102" customWidth="1"/>
    <col min="11" max="11" width="41" style="208" customWidth="1"/>
    <col min="12" max="13" width="41" style="102" customWidth="1"/>
    <col min="14" max="14" width="42.85546875" style="99" customWidth="1"/>
    <col min="15" max="15" width="23" style="100" customWidth="1"/>
    <col min="16" max="16" width="29.140625" style="100" bestFit="1" customWidth="1"/>
    <col min="17" max="17" width="18.42578125" style="100" bestFit="1" customWidth="1"/>
    <col min="18" max="18" width="19.7109375" style="100" bestFit="1" customWidth="1"/>
    <col min="19" max="19" width="17.7109375" style="100" bestFit="1" customWidth="1"/>
    <col min="20" max="16384" width="8.42578125" style="200"/>
  </cols>
  <sheetData>
    <row r="2" spans="3:19" ht="38.25" x14ac:dyDescent="0.25">
      <c r="C2" s="151" t="s">
        <v>1490</v>
      </c>
      <c r="D2" s="219"/>
      <c r="E2" s="151"/>
      <c r="F2" s="151"/>
      <c r="G2" s="151"/>
      <c r="H2" s="151"/>
      <c r="I2" s="151"/>
      <c r="J2" s="201"/>
      <c r="K2" s="201"/>
      <c r="L2" s="201"/>
      <c r="M2" s="201"/>
      <c r="N2" s="151"/>
      <c r="O2" s="151"/>
      <c r="P2" s="151"/>
      <c r="Q2" s="151"/>
      <c r="R2" s="151"/>
      <c r="S2" s="151"/>
    </row>
    <row r="3" spans="3:19" ht="63.75" x14ac:dyDescent="0.25">
      <c r="C3" s="104" t="s">
        <v>1134</v>
      </c>
      <c r="D3" s="220" t="s">
        <v>3</v>
      </c>
      <c r="E3" s="104" t="s">
        <v>2</v>
      </c>
      <c r="F3" s="104" t="s">
        <v>1</v>
      </c>
      <c r="G3" s="104" t="s">
        <v>4</v>
      </c>
      <c r="H3" s="104" t="s">
        <v>5</v>
      </c>
      <c r="I3" s="104" t="s">
        <v>1262</v>
      </c>
      <c r="J3" s="105" t="s">
        <v>1373</v>
      </c>
      <c r="K3" s="209" t="s">
        <v>11</v>
      </c>
      <c r="L3" s="106" t="s">
        <v>1135</v>
      </c>
      <c r="M3" s="106" t="s">
        <v>13</v>
      </c>
      <c r="N3" s="107" t="s">
        <v>1446</v>
      </c>
      <c r="O3" s="106" t="s">
        <v>14</v>
      </c>
      <c r="P3" s="106" t="s">
        <v>15</v>
      </c>
      <c r="Q3" s="106" t="s">
        <v>16</v>
      </c>
      <c r="R3" s="106" t="s">
        <v>17</v>
      </c>
      <c r="S3" s="106" t="s">
        <v>1394</v>
      </c>
    </row>
    <row r="4" spans="3:19" outlineLevel="1" x14ac:dyDescent="0.25">
      <c r="C4" s="195" t="s">
        <v>1427</v>
      </c>
      <c r="D4" s="221"/>
      <c r="E4" s="195"/>
      <c r="F4" s="195"/>
      <c r="G4" s="195"/>
      <c r="H4" s="195"/>
      <c r="I4" s="195"/>
      <c r="J4" s="202"/>
      <c r="K4" s="210"/>
      <c r="L4" s="195"/>
      <c r="M4" s="195"/>
      <c r="N4" s="195"/>
      <c r="O4" s="195"/>
      <c r="P4" s="195"/>
      <c r="Q4" s="195"/>
      <c r="R4" s="195"/>
      <c r="S4" s="195"/>
    </row>
    <row r="5" spans="3:19" outlineLevel="2" x14ac:dyDescent="0.25">
      <c r="C5" s="108" t="s">
        <v>1246</v>
      </c>
      <c r="D5" s="222">
        <v>31889148</v>
      </c>
      <c r="E5" s="101" t="s">
        <v>37</v>
      </c>
      <c r="F5" s="108" t="s">
        <v>443</v>
      </c>
      <c r="G5" s="101" t="s">
        <v>196</v>
      </c>
      <c r="H5" s="101" t="s">
        <v>22</v>
      </c>
      <c r="J5" s="109">
        <v>119975368</v>
      </c>
      <c r="K5" s="125"/>
      <c r="L5" s="110">
        <v>45168</v>
      </c>
      <c r="M5" s="110">
        <v>45168</v>
      </c>
      <c r="N5" s="111"/>
      <c r="O5" s="112"/>
      <c r="P5" s="112"/>
      <c r="Q5" s="112"/>
      <c r="R5" s="112"/>
      <c r="S5" s="112"/>
    </row>
    <row r="6" spans="3:19" outlineLevel="2" x14ac:dyDescent="0.25">
      <c r="C6" s="113"/>
      <c r="D6" s="222"/>
      <c r="E6" s="101"/>
      <c r="F6" s="108" t="s">
        <v>466</v>
      </c>
      <c r="G6" s="101" t="s">
        <v>196</v>
      </c>
      <c r="H6" s="101" t="s">
        <v>22</v>
      </c>
      <c r="J6" s="109">
        <v>19999960</v>
      </c>
      <c r="K6" s="125"/>
      <c r="L6" s="110">
        <v>45046</v>
      </c>
      <c r="M6" s="114">
        <v>45076</v>
      </c>
      <c r="N6" s="111"/>
      <c r="O6" s="112"/>
      <c r="P6" s="112"/>
      <c r="Q6" s="112"/>
      <c r="R6" s="112"/>
      <c r="S6" s="112"/>
    </row>
    <row r="7" spans="3:19" outlineLevel="2" x14ac:dyDescent="0.25">
      <c r="C7" s="113"/>
      <c r="D7" s="222"/>
      <c r="E7" s="101"/>
      <c r="F7" s="108" t="s">
        <v>476</v>
      </c>
      <c r="G7" s="101" t="s">
        <v>196</v>
      </c>
      <c r="H7" s="101" t="s">
        <v>22</v>
      </c>
      <c r="J7" s="109">
        <v>2399995</v>
      </c>
      <c r="K7" s="125"/>
      <c r="L7" s="110">
        <v>45046</v>
      </c>
      <c r="M7" s="114">
        <f>+L7+30</f>
        <v>45076</v>
      </c>
      <c r="N7" s="111"/>
      <c r="O7" s="112"/>
      <c r="P7" s="112"/>
      <c r="Q7" s="112"/>
      <c r="R7" s="112"/>
      <c r="S7" s="112"/>
    </row>
    <row r="8" spans="3:19" outlineLevel="2" x14ac:dyDescent="0.25">
      <c r="C8" s="113"/>
      <c r="D8" s="222"/>
      <c r="E8" s="101"/>
      <c r="F8" s="108" t="s">
        <v>478</v>
      </c>
      <c r="G8" s="101" t="s">
        <v>479</v>
      </c>
      <c r="H8" s="101" t="s">
        <v>22</v>
      </c>
      <c r="J8" s="109">
        <v>4999980</v>
      </c>
      <c r="K8" s="125"/>
      <c r="L8" s="110">
        <v>45046</v>
      </c>
      <c r="M8" s="110">
        <f>+L8</f>
        <v>45046</v>
      </c>
      <c r="N8" s="111"/>
      <c r="O8" s="112"/>
      <c r="P8" s="112"/>
      <c r="Q8" s="112"/>
      <c r="R8" s="112"/>
      <c r="S8" s="112"/>
    </row>
    <row r="9" spans="3:19" outlineLevel="2" x14ac:dyDescent="0.25">
      <c r="C9" s="113"/>
      <c r="D9" s="222"/>
      <c r="E9" s="101"/>
      <c r="F9" s="108" t="s">
        <v>481</v>
      </c>
      <c r="G9" s="101" t="s">
        <v>479</v>
      </c>
      <c r="H9" s="101" t="s">
        <v>22</v>
      </c>
      <c r="J9" s="109">
        <v>7846666</v>
      </c>
      <c r="K9" s="125"/>
      <c r="L9" s="115">
        <v>45260</v>
      </c>
      <c r="M9" s="115">
        <v>45169</v>
      </c>
      <c r="N9" s="111"/>
      <c r="O9" s="112"/>
      <c r="P9" s="112"/>
      <c r="Q9" s="112"/>
      <c r="R9" s="112"/>
      <c r="S9" s="112"/>
    </row>
    <row r="10" spans="3:19" outlineLevel="1" x14ac:dyDescent="0.25">
      <c r="C10" s="113"/>
      <c r="D10" s="222"/>
      <c r="E10" s="116" t="s">
        <v>1150</v>
      </c>
      <c r="F10" s="113" t="s">
        <v>1485</v>
      </c>
      <c r="G10" s="101"/>
      <c r="H10" s="101"/>
      <c r="J10" s="117">
        <f>SUM(J5:J9)</f>
        <v>155221969</v>
      </c>
      <c r="K10" s="125"/>
      <c r="L10" s="115"/>
      <c r="M10" s="115"/>
      <c r="N10" s="111"/>
      <c r="O10" s="112"/>
      <c r="P10" s="112"/>
      <c r="Q10" s="112"/>
      <c r="R10" s="112"/>
      <c r="S10" s="112"/>
    </row>
    <row r="11" spans="3:19" outlineLevel="1" x14ac:dyDescent="0.25">
      <c r="C11" s="113"/>
      <c r="D11" s="222"/>
      <c r="E11" s="116"/>
      <c r="F11" s="113"/>
      <c r="G11" s="101"/>
      <c r="H11" s="101"/>
      <c r="J11" s="117"/>
      <c r="K11" s="125"/>
      <c r="L11" s="115"/>
      <c r="M11" s="115"/>
      <c r="N11" s="111"/>
      <c r="O11" s="112"/>
      <c r="P11" s="112"/>
      <c r="Q11" s="112"/>
      <c r="R11" s="112"/>
      <c r="S11" s="112"/>
    </row>
    <row r="12" spans="3:19" outlineLevel="2" x14ac:dyDescent="0.25">
      <c r="C12" s="108" t="s">
        <v>1246</v>
      </c>
      <c r="D12" s="222">
        <v>60392671</v>
      </c>
      <c r="E12" s="101" t="s">
        <v>451</v>
      </c>
      <c r="F12" s="108" t="s">
        <v>443</v>
      </c>
      <c r="G12" s="101" t="s">
        <v>452</v>
      </c>
      <c r="H12" s="101" t="s">
        <v>22</v>
      </c>
      <c r="J12" s="109">
        <v>1983333</v>
      </c>
      <c r="K12" s="125"/>
      <c r="L12" s="110">
        <v>45046</v>
      </c>
      <c r="M12" s="114">
        <f>+L12+30</f>
        <v>45076</v>
      </c>
      <c r="N12" s="111"/>
      <c r="O12" s="112"/>
      <c r="P12" s="112"/>
      <c r="Q12" s="112"/>
      <c r="R12" s="112"/>
      <c r="S12" s="112"/>
    </row>
    <row r="13" spans="3:19" outlineLevel="2" x14ac:dyDescent="0.25">
      <c r="C13" s="113"/>
      <c r="D13" s="222"/>
      <c r="E13" s="101"/>
      <c r="F13" s="108" t="s">
        <v>466</v>
      </c>
      <c r="G13" s="101" t="s">
        <v>452</v>
      </c>
      <c r="H13" s="101" t="s">
        <v>22</v>
      </c>
      <c r="J13" s="109">
        <v>8500000</v>
      </c>
      <c r="K13" s="125"/>
      <c r="L13" s="110">
        <v>45047</v>
      </c>
      <c r="M13" s="114">
        <f>+L13+30</f>
        <v>45077</v>
      </c>
      <c r="N13" s="111"/>
      <c r="O13" s="112"/>
      <c r="P13" s="112"/>
      <c r="Q13" s="112"/>
      <c r="R13" s="112"/>
      <c r="S13" s="112"/>
    </row>
    <row r="14" spans="3:19" outlineLevel="2" x14ac:dyDescent="0.25">
      <c r="C14" s="113"/>
      <c r="D14" s="222"/>
      <c r="E14" s="101"/>
      <c r="F14" s="108" t="s">
        <v>476</v>
      </c>
      <c r="G14" s="101" t="s">
        <v>452</v>
      </c>
      <c r="H14" s="101" t="s">
        <v>22</v>
      </c>
      <c r="J14" s="109">
        <v>100000</v>
      </c>
      <c r="K14" s="125"/>
      <c r="L14" s="110">
        <v>45169</v>
      </c>
      <c r="M14" s="110">
        <v>45169</v>
      </c>
      <c r="N14" s="111"/>
      <c r="O14" s="112"/>
      <c r="P14" s="112"/>
      <c r="Q14" s="112"/>
      <c r="R14" s="112"/>
      <c r="S14" s="112"/>
    </row>
    <row r="15" spans="3:19" outlineLevel="2" x14ac:dyDescent="0.25">
      <c r="C15" s="113"/>
      <c r="D15" s="222"/>
      <c r="E15" s="101"/>
      <c r="F15" s="108" t="s">
        <v>478</v>
      </c>
      <c r="G15" s="101" t="s">
        <v>452</v>
      </c>
      <c r="H15" s="101" t="s">
        <v>22</v>
      </c>
      <c r="J15" s="109">
        <v>986087</v>
      </c>
      <c r="K15" s="125"/>
      <c r="L15" s="110">
        <v>45260</v>
      </c>
      <c r="M15" s="110">
        <f>+L15</f>
        <v>45260</v>
      </c>
      <c r="N15" s="111"/>
      <c r="O15" s="112"/>
      <c r="P15" s="112"/>
      <c r="Q15" s="112"/>
      <c r="R15" s="112"/>
      <c r="S15" s="112"/>
    </row>
    <row r="16" spans="3:19" outlineLevel="2" x14ac:dyDescent="0.25">
      <c r="C16" s="113"/>
      <c r="D16" s="222"/>
      <c r="E16" s="101"/>
      <c r="F16" s="108" t="s">
        <v>481</v>
      </c>
      <c r="G16" s="101" t="s">
        <v>452</v>
      </c>
      <c r="H16" s="101" t="s">
        <v>22</v>
      </c>
      <c r="J16" s="109">
        <v>1211666</v>
      </c>
      <c r="K16" s="125"/>
      <c r="L16" s="115">
        <v>45260</v>
      </c>
      <c r="M16" s="114">
        <f>+L16+30</f>
        <v>45290</v>
      </c>
      <c r="N16" s="111"/>
      <c r="O16" s="112"/>
      <c r="P16" s="112"/>
      <c r="Q16" s="112"/>
      <c r="R16" s="112"/>
      <c r="S16" s="112"/>
    </row>
    <row r="17" spans="3:19" outlineLevel="1" x14ac:dyDescent="0.25">
      <c r="C17" s="113"/>
      <c r="D17" s="222"/>
      <c r="E17" s="118" t="s">
        <v>1154</v>
      </c>
      <c r="F17" s="113" t="s">
        <v>1485</v>
      </c>
      <c r="G17" s="101"/>
      <c r="H17" s="101"/>
      <c r="J17" s="117">
        <f>SUM(J12:J16)</f>
        <v>12781086</v>
      </c>
      <c r="K17" s="125"/>
      <c r="L17" s="115"/>
      <c r="M17" s="114"/>
      <c r="N17" s="111"/>
      <c r="O17" s="112"/>
      <c r="P17" s="112"/>
      <c r="Q17" s="112"/>
      <c r="R17" s="112"/>
      <c r="S17" s="112"/>
    </row>
    <row r="18" spans="3:19" outlineLevel="1" x14ac:dyDescent="0.25">
      <c r="C18" s="113"/>
      <c r="D18" s="222"/>
      <c r="E18" s="118"/>
      <c r="F18" s="113"/>
      <c r="G18" s="101"/>
      <c r="H18" s="101"/>
      <c r="J18" s="117"/>
      <c r="K18" s="125"/>
      <c r="L18" s="115"/>
      <c r="M18" s="114"/>
      <c r="N18" s="111"/>
      <c r="O18" s="112"/>
      <c r="P18" s="112"/>
      <c r="Q18" s="112"/>
      <c r="R18" s="112"/>
      <c r="S18" s="112"/>
    </row>
    <row r="19" spans="3:19" outlineLevel="2" x14ac:dyDescent="0.25">
      <c r="C19" s="108" t="s">
        <v>1246</v>
      </c>
      <c r="D19" s="222">
        <v>51820263</v>
      </c>
      <c r="E19" s="101" t="s">
        <v>382</v>
      </c>
      <c r="F19" s="108" t="s">
        <v>443</v>
      </c>
      <c r="G19" s="119" t="s">
        <v>383</v>
      </c>
      <c r="H19" s="101" t="s">
        <v>22</v>
      </c>
      <c r="J19" s="109">
        <v>2423809</v>
      </c>
      <c r="K19" s="125"/>
      <c r="L19" s="110">
        <v>45168</v>
      </c>
      <c r="M19" s="110">
        <v>45168</v>
      </c>
      <c r="N19" s="111"/>
      <c r="O19" s="112"/>
      <c r="P19" s="112"/>
      <c r="Q19" s="112"/>
      <c r="R19" s="112"/>
      <c r="S19" s="112"/>
    </row>
    <row r="20" spans="3:19" outlineLevel="2" x14ac:dyDescent="0.25">
      <c r="C20" s="113"/>
      <c r="D20" s="222"/>
      <c r="E20" s="101"/>
      <c r="F20" s="108" t="s">
        <v>466</v>
      </c>
      <c r="G20" s="119" t="s">
        <v>383</v>
      </c>
      <c r="H20" s="101" t="s">
        <v>22</v>
      </c>
      <c r="J20" s="109">
        <v>1528333</v>
      </c>
      <c r="K20" s="125"/>
      <c r="L20" s="110">
        <v>45169</v>
      </c>
      <c r="M20" s="110">
        <v>45169</v>
      </c>
      <c r="N20" s="111"/>
      <c r="O20" s="112"/>
      <c r="P20" s="112"/>
      <c r="Q20" s="112"/>
      <c r="R20" s="112"/>
      <c r="S20" s="112"/>
    </row>
    <row r="21" spans="3:19" outlineLevel="2" x14ac:dyDescent="0.25">
      <c r="C21" s="113"/>
      <c r="D21" s="222"/>
      <c r="E21" s="101"/>
      <c r="F21" s="108" t="s">
        <v>476</v>
      </c>
      <c r="G21" s="119" t="s">
        <v>383</v>
      </c>
      <c r="H21" s="101" t="s">
        <v>22</v>
      </c>
      <c r="J21" s="109">
        <v>183400</v>
      </c>
      <c r="K21" s="125"/>
      <c r="L21" s="110">
        <v>45046</v>
      </c>
      <c r="M21" s="114">
        <f>+L21+30</f>
        <v>45076</v>
      </c>
      <c r="N21" s="111"/>
      <c r="O21" s="112"/>
      <c r="P21" s="112"/>
      <c r="Q21" s="112"/>
      <c r="R21" s="112"/>
      <c r="S21" s="112"/>
    </row>
    <row r="22" spans="3:19" outlineLevel="2" x14ac:dyDescent="0.25">
      <c r="C22" s="113"/>
      <c r="D22" s="222"/>
      <c r="E22" s="101"/>
      <c r="F22" s="108" t="s">
        <v>478</v>
      </c>
      <c r="G22" s="119" t="s">
        <v>383</v>
      </c>
      <c r="H22" s="101" t="s">
        <v>22</v>
      </c>
      <c r="J22" s="109">
        <v>1544444</v>
      </c>
      <c r="K22" s="125"/>
      <c r="L22" s="110">
        <v>45046</v>
      </c>
      <c r="M22" s="110">
        <f>+L22</f>
        <v>45046</v>
      </c>
      <c r="N22" s="111"/>
      <c r="O22" s="112"/>
      <c r="P22" s="112"/>
      <c r="Q22" s="112"/>
      <c r="R22" s="112"/>
      <c r="S22" s="112"/>
    </row>
    <row r="23" spans="3:19" outlineLevel="2" x14ac:dyDescent="0.25">
      <c r="C23" s="113"/>
      <c r="D23" s="222"/>
      <c r="E23" s="101"/>
      <c r="F23" s="108" t="s">
        <v>481</v>
      </c>
      <c r="G23" s="119" t="s">
        <v>383</v>
      </c>
      <c r="H23" s="101" t="s">
        <v>22</v>
      </c>
      <c r="J23" s="109">
        <v>182358</v>
      </c>
      <c r="K23" s="125"/>
      <c r="L23" s="115">
        <v>45260</v>
      </c>
      <c r="M23" s="115">
        <v>45169</v>
      </c>
      <c r="N23" s="111"/>
      <c r="O23" s="112"/>
      <c r="P23" s="112"/>
      <c r="Q23" s="112"/>
      <c r="R23" s="112"/>
      <c r="S23" s="112"/>
    </row>
    <row r="24" spans="3:19" outlineLevel="1" x14ac:dyDescent="0.25">
      <c r="C24" s="113"/>
      <c r="D24" s="222"/>
      <c r="E24" s="118" t="s">
        <v>1140</v>
      </c>
      <c r="F24" s="113" t="s">
        <v>1485</v>
      </c>
      <c r="G24" s="119"/>
      <c r="H24" s="101"/>
      <c r="J24" s="117">
        <f>SUM(J19:J23)</f>
        <v>5862344</v>
      </c>
      <c r="K24" s="125"/>
      <c r="L24" s="115"/>
      <c r="M24" s="115"/>
      <c r="N24" s="111"/>
      <c r="O24" s="112"/>
      <c r="P24" s="112"/>
      <c r="Q24" s="112"/>
      <c r="R24" s="112"/>
      <c r="S24" s="112"/>
    </row>
    <row r="25" spans="3:19" outlineLevel="1" x14ac:dyDescent="0.25">
      <c r="C25" s="113"/>
      <c r="D25" s="222"/>
      <c r="E25" s="118"/>
      <c r="F25" s="113"/>
      <c r="G25" s="119"/>
      <c r="H25" s="101"/>
      <c r="J25" s="117"/>
      <c r="K25" s="125"/>
      <c r="L25" s="115"/>
      <c r="M25" s="115"/>
      <c r="N25" s="111"/>
      <c r="O25" s="112"/>
      <c r="P25" s="112"/>
      <c r="Q25" s="112"/>
      <c r="R25" s="112"/>
      <c r="S25" s="112"/>
    </row>
    <row r="26" spans="3:19" outlineLevel="2" x14ac:dyDescent="0.25">
      <c r="C26" s="108" t="s">
        <v>1246</v>
      </c>
      <c r="D26" s="222">
        <v>66847523</v>
      </c>
      <c r="E26" s="101" t="s">
        <v>473</v>
      </c>
      <c r="F26" s="108" t="s">
        <v>466</v>
      </c>
      <c r="G26" s="120" t="s">
        <v>474</v>
      </c>
      <c r="H26" s="101" t="s">
        <v>22</v>
      </c>
      <c r="J26" s="109">
        <v>354000</v>
      </c>
      <c r="K26" s="125"/>
      <c r="L26" s="110">
        <v>45046</v>
      </c>
      <c r="M26" s="114">
        <f>+L26+30</f>
        <v>45076</v>
      </c>
      <c r="N26" s="111"/>
      <c r="O26" s="112"/>
      <c r="P26" s="112"/>
      <c r="Q26" s="112"/>
      <c r="R26" s="112"/>
      <c r="S26" s="112"/>
    </row>
    <row r="27" spans="3:19" outlineLevel="2" x14ac:dyDescent="0.25">
      <c r="C27" s="113"/>
      <c r="D27" s="222"/>
      <c r="E27" s="101"/>
      <c r="F27" s="108" t="s">
        <v>1417</v>
      </c>
      <c r="G27" s="120" t="s">
        <v>474</v>
      </c>
      <c r="H27" s="101" t="s">
        <v>22</v>
      </c>
      <c r="J27" s="109">
        <v>3908160</v>
      </c>
      <c r="K27" s="125"/>
      <c r="L27" s="110">
        <v>45047</v>
      </c>
      <c r="M27" s="114">
        <f>+L27+30</f>
        <v>45077</v>
      </c>
      <c r="N27" s="111"/>
      <c r="O27" s="112"/>
      <c r="P27" s="112"/>
      <c r="Q27" s="112"/>
      <c r="R27" s="112"/>
      <c r="S27" s="112"/>
    </row>
    <row r="28" spans="3:19" outlineLevel="2" x14ac:dyDescent="0.25">
      <c r="C28" s="113"/>
      <c r="D28" s="222"/>
      <c r="E28" s="101"/>
      <c r="F28" s="108" t="s">
        <v>478</v>
      </c>
      <c r="G28" s="120" t="s">
        <v>474</v>
      </c>
      <c r="H28" s="101" t="s">
        <v>22</v>
      </c>
      <c r="J28" s="109">
        <v>354000</v>
      </c>
      <c r="K28" s="125"/>
      <c r="L28" s="110">
        <v>45046</v>
      </c>
      <c r="M28" s="110">
        <f>+L28</f>
        <v>45046</v>
      </c>
      <c r="N28" s="111"/>
      <c r="O28" s="112"/>
      <c r="P28" s="112"/>
      <c r="Q28" s="112"/>
      <c r="R28" s="112"/>
      <c r="S28" s="112"/>
    </row>
    <row r="29" spans="3:19" outlineLevel="2" x14ac:dyDescent="0.25">
      <c r="C29" s="113"/>
      <c r="D29" s="222"/>
      <c r="E29" s="101"/>
      <c r="F29" s="108" t="s">
        <v>1418</v>
      </c>
      <c r="G29" s="120" t="s">
        <v>474</v>
      </c>
      <c r="H29" s="101"/>
      <c r="J29" s="109">
        <v>758846</v>
      </c>
      <c r="K29" s="125"/>
      <c r="L29" s="110"/>
      <c r="M29" s="110">
        <v>45290</v>
      </c>
      <c r="N29" s="111"/>
      <c r="O29" s="112"/>
      <c r="P29" s="112"/>
      <c r="Q29" s="112"/>
      <c r="R29" s="112"/>
      <c r="S29" s="112"/>
    </row>
    <row r="30" spans="3:19" outlineLevel="2" x14ac:dyDescent="0.25">
      <c r="C30" s="113"/>
      <c r="D30" s="222"/>
      <c r="E30" s="101"/>
      <c r="F30" s="108" t="s">
        <v>1419</v>
      </c>
      <c r="G30" s="120" t="s">
        <v>474</v>
      </c>
      <c r="H30" s="101"/>
      <c r="J30" s="109">
        <v>196667</v>
      </c>
      <c r="K30" s="125"/>
      <c r="L30" s="110"/>
      <c r="M30" s="110">
        <v>45290</v>
      </c>
      <c r="N30" s="111"/>
      <c r="O30" s="112"/>
      <c r="P30" s="112"/>
      <c r="Q30" s="112"/>
      <c r="R30" s="112"/>
      <c r="S30" s="112"/>
    </row>
    <row r="31" spans="3:19" outlineLevel="2" x14ac:dyDescent="0.25">
      <c r="C31" s="113"/>
      <c r="D31" s="222"/>
      <c r="E31" s="101"/>
      <c r="F31" s="108" t="s">
        <v>481</v>
      </c>
      <c r="G31" s="120" t="s">
        <v>474</v>
      </c>
      <c r="H31" s="101" t="s">
        <v>22</v>
      </c>
      <c r="J31" s="109">
        <v>491667</v>
      </c>
      <c r="K31" s="125"/>
      <c r="L31" s="115">
        <v>45260</v>
      </c>
      <c r="M31" s="114">
        <f>+L31+30</f>
        <v>45290</v>
      </c>
      <c r="N31" s="111"/>
      <c r="O31" s="112"/>
      <c r="P31" s="112"/>
      <c r="Q31" s="112"/>
      <c r="R31" s="112"/>
      <c r="S31" s="112"/>
    </row>
    <row r="32" spans="3:19" outlineLevel="1" x14ac:dyDescent="0.25">
      <c r="C32" s="113"/>
      <c r="D32" s="222"/>
      <c r="E32" s="118" t="s">
        <v>1165</v>
      </c>
      <c r="F32" s="113" t="s">
        <v>1485</v>
      </c>
      <c r="G32" s="120"/>
      <c r="H32" s="101"/>
      <c r="J32" s="117">
        <f>SUM(J26:J31)</f>
        <v>6063340</v>
      </c>
      <c r="K32" s="125"/>
      <c r="L32" s="115"/>
      <c r="M32" s="114"/>
      <c r="N32" s="111"/>
      <c r="O32" s="112"/>
      <c r="P32" s="112"/>
      <c r="Q32" s="112"/>
      <c r="R32" s="112"/>
      <c r="S32" s="112"/>
    </row>
    <row r="33" spans="3:19" outlineLevel="1" x14ac:dyDescent="0.25">
      <c r="C33" s="113"/>
      <c r="D33" s="222"/>
      <c r="E33" s="118"/>
      <c r="F33" s="113"/>
      <c r="G33" s="120"/>
      <c r="H33" s="101"/>
      <c r="J33" s="117"/>
      <c r="K33" s="125"/>
      <c r="L33" s="115"/>
      <c r="M33" s="114"/>
      <c r="N33" s="111"/>
      <c r="O33" s="112"/>
      <c r="P33" s="112"/>
      <c r="Q33" s="112"/>
      <c r="R33" s="112"/>
      <c r="S33" s="112"/>
    </row>
    <row r="34" spans="3:19" outlineLevel="2" x14ac:dyDescent="0.25">
      <c r="C34" s="108" t="s">
        <v>1246</v>
      </c>
      <c r="D34" s="222">
        <v>79625800</v>
      </c>
      <c r="E34" s="101" t="s">
        <v>41</v>
      </c>
      <c r="F34" s="108" t="s">
        <v>443</v>
      </c>
      <c r="G34" s="121" t="s">
        <v>42</v>
      </c>
      <c r="H34" s="101" t="s">
        <v>22</v>
      </c>
      <c r="J34" s="109">
        <v>123168687</v>
      </c>
      <c r="K34" s="125"/>
      <c r="L34" s="110">
        <v>45169</v>
      </c>
      <c r="M34" s="110">
        <v>45169</v>
      </c>
      <c r="N34" s="111"/>
      <c r="O34" s="112"/>
      <c r="P34" s="112"/>
      <c r="Q34" s="112"/>
      <c r="R34" s="112"/>
      <c r="S34" s="112"/>
    </row>
    <row r="35" spans="3:19" outlineLevel="2" x14ac:dyDescent="0.25">
      <c r="C35" s="113"/>
      <c r="D35" s="222"/>
      <c r="E35" s="101"/>
      <c r="F35" s="108" t="s">
        <v>466</v>
      </c>
      <c r="G35" s="121" t="s">
        <v>42</v>
      </c>
      <c r="H35" s="101" t="s">
        <v>22</v>
      </c>
      <c r="J35" s="109">
        <v>12833292</v>
      </c>
      <c r="K35" s="125"/>
      <c r="L35" s="110">
        <v>45169</v>
      </c>
      <c r="M35" s="110">
        <v>45169</v>
      </c>
      <c r="N35" s="111"/>
      <c r="O35" s="112"/>
      <c r="P35" s="112"/>
      <c r="Q35" s="112"/>
      <c r="R35" s="112"/>
      <c r="S35" s="112"/>
    </row>
    <row r="36" spans="3:19" outlineLevel="2" x14ac:dyDescent="0.25">
      <c r="C36" s="113"/>
      <c r="D36" s="222"/>
      <c r="E36" s="101"/>
      <c r="F36" s="108" t="s">
        <v>476</v>
      </c>
      <c r="G36" s="121" t="s">
        <v>42</v>
      </c>
      <c r="H36" s="101" t="s">
        <v>22</v>
      </c>
      <c r="J36" s="109">
        <v>1539995</v>
      </c>
      <c r="K36" s="125"/>
      <c r="L36" s="110">
        <v>45169</v>
      </c>
      <c r="M36" s="110">
        <v>45169</v>
      </c>
      <c r="N36" s="111"/>
      <c r="O36" s="112"/>
      <c r="P36" s="112"/>
      <c r="Q36" s="112"/>
      <c r="R36" s="112"/>
      <c r="S36" s="112"/>
    </row>
    <row r="37" spans="3:19" outlineLevel="2" x14ac:dyDescent="0.25">
      <c r="C37" s="113"/>
      <c r="D37" s="222"/>
      <c r="E37" s="101"/>
      <c r="F37" s="108" t="s">
        <v>478</v>
      </c>
      <c r="G37" s="121" t="s">
        <v>42</v>
      </c>
      <c r="H37" s="101" t="s">
        <v>22</v>
      </c>
      <c r="J37" s="109">
        <v>12833292</v>
      </c>
      <c r="K37" s="125"/>
      <c r="L37" s="110">
        <v>45260</v>
      </c>
      <c r="M37" s="110">
        <f>+L37</f>
        <v>45260</v>
      </c>
      <c r="N37" s="111"/>
      <c r="O37" s="112"/>
      <c r="P37" s="112"/>
      <c r="Q37" s="112"/>
      <c r="R37" s="112"/>
      <c r="S37" s="112"/>
    </row>
    <row r="38" spans="3:19" outlineLevel="2" x14ac:dyDescent="0.25">
      <c r="C38" s="113"/>
      <c r="D38" s="222"/>
      <c r="E38" s="101"/>
      <c r="F38" s="108" t="s">
        <v>481</v>
      </c>
      <c r="G38" s="121" t="s">
        <v>42</v>
      </c>
      <c r="H38" s="101" t="s">
        <v>22</v>
      </c>
      <c r="J38" s="109">
        <v>23930001</v>
      </c>
      <c r="K38" s="125"/>
      <c r="L38" s="115">
        <v>45260</v>
      </c>
      <c r="M38" s="115">
        <v>45169</v>
      </c>
      <c r="N38" s="111"/>
      <c r="O38" s="112"/>
      <c r="P38" s="112"/>
      <c r="Q38" s="112"/>
      <c r="R38" s="112"/>
      <c r="S38" s="112"/>
    </row>
    <row r="39" spans="3:19" outlineLevel="1" x14ac:dyDescent="0.25">
      <c r="C39" s="113"/>
      <c r="D39" s="222"/>
      <c r="E39" s="118" t="s">
        <v>1156</v>
      </c>
      <c r="F39" s="113" t="s">
        <v>1485</v>
      </c>
      <c r="G39" s="121"/>
      <c r="H39" s="101"/>
      <c r="J39" s="117">
        <f>SUM(J34:J38)</f>
        <v>174305267</v>
      </c>
      <c r="K39" s="125"/>
      <c r="L39" s="115"/>
      <c r="M39" s="115"/>
      <c r="N39" s="111"/>
      <c r="O39" s="112"/>
      <c r="P39" s="112"/>
      <c r="Q39" s="112"/>
      <c r="R39" s="112"/>
      <c r="S39" s="112"/>
    </row>
    <row r="40" spans="3:19" outlineLevel="1" x14ac:dyDescent="0.25">
      <c r="C40" s="113"/>
      <c r="D40" s="222"/>
      <c r="E40" s="118"/>
      <c r="F40" s="113"/>
      <c r="G40" s="121"/>
      <c r="H40" s="101"/>
      <c r="J40" s="117"/>
      <c r="K40" s="125"/>
      <c r="L40" s="115"/>
      <c r="M40" s="115"/>
      <c r="N40" s="111"/>
      <c r="O40" s="112"/>
      <c r="P40" s="112"/>
      <c r="Q40" s="112"/>
      <c r="R40" s="112"/>
      <c r="S40" s="112"/>
    </row>
    <row r="41" spans="3:19" outlineLevel="2" x14ac:dyDescent="0.25">
      <c r="C41" s="108" t="s">
        <v>1246</v>
      </c>
      <c r="D41" s="222">
        <v>34321896</v>
      </c>
      <c r="E41" s="101" t="s">
        <v>469</v>
      </c>
      <c r="F41" s="108" t="s">
        <v>466</v>
      </c>
      <c r="G41" s="120" t="s">
        <v>470</v>
      </c>
      <c r="H41" s="101" t="s">
        <v>22</v>
      </c>
      <c r="J41" s="109">
        <v>1049996</v>
      </c>
      <c r="K41" s="125"/>
      <c r="L41" s="110">
        <v>45169</v>
      </c>
      <c r="M41" s="110">
        <v>45169</v>
      </c>
      <c r="N41" s="111"/>
      <c r="O41" s="112"/>
      <c r="P41" s="112"/>
      <c r="Q41" s="112"/>
      <c r="R41" s="112"/>
      <c r="S41" s="112"/>
    </row>
    <row r="42" spans="3:19" outlineLevel="2" x14ac:dyDescent="0.25">
      <c r="C42" s="113"/>
      <c r="D42" s="222"/>
      <c r="E42" s="101"/>
      <c r="F42" s="108" t="s">
        <v>476</v>
      </c>
      <c r="G42" s="120" t="s">
        <v>470</v>
      </c>
      <c r="H42" s="101" t="s">
        <v>22</v>
      </c>
      <c r="J42" s="109">
        <v>42000</v>
      </c>
      <c r="K42" s="125"/>
      <c r="L42" s="110">
        <v>45046</v>
      </c>
      <c r="M42" s="114">
        <f>+L42+30</f>
        <v>45076</v>
      </c>
      <c r="N42" s="111"/>
      <c r="O42" s="112"/>
      <c r="P42" s="112"/>
      <c r="Q42" s="112"/>
      <c r="R42" s="112"/>
      <c r="S42" s="112"/>
    </row>
    <row r="43" spans="3:19" outlineLevel="2" x14ac:dyDescent="0.25">
      <c r="C43" s="113"/>
      <c r="D43" s="222"/>
      <c r="E43" s="101"/>
      <c r="F43" s="108" t="s">
        <v>478</v>
      </c>
      <c r="G43" s="120" t="s">
        <v>470</v>
      </c>
      <c r="H43" s="101" t="s">
        <v>22</v>
      </c>
      <c r="J43" s="109">
        <v>1049996</v>
      </c>
      <c r="K43" s="125"/>
      <c r="L43" s="110">
        <v>45260</v>
      </c>
      <c r="M43" s="110">
        <f>+L43</f>
        <v>45260</v>
      </c>
      <c r="N43" s="111"/>
      <c r="O43" s="112"/>
      <c r="P43" s="112"/>
      <c r="Q43" s="112"/>
      <c r="R43" s="112"/>
      <c r="S43" s="112"/>
    </row>
    <row r="44" spans="3:19" outlineLevel="2" x14ac:dyDescent="0.25">
      <c r="C44" s="113"/>
      <c r="D44" s="222"/>
      <c r="E44" s="101"/>
      <c r="F44" s="108" t="s">
        <v>481</v>
      </c>
      <c r="G44" s="120" t="s">
        <v>470</v>
      </c>
      <c r="H44" s="101" t="s">
        <v>22</v>
      </c>
      <c r="J44" s="109">
        <v>2519733</v>
      </c>
      <c r="K44" s="125"/>
      <c r="L44" s="115">
        <v>45046</v>
      </c>
      <c r="M44" s="114">
        <f>+L44+30</f>
        <v>45076</v>
      </c>
      <c r="N44" s="111"/>
      <c r="O44" s="112"/>
      <c r="P44" s="112"/>
      <c r="Q44" s="112"/>
      <c r="R44" s="112"/>
      <c r="S44" s="112"/>
    </row>
    <row r="45" spans="3:19" outlineLevel="1" x14ac:dyDescent="0.25">
      <c r="C45" s="113"/>
      <c r="D45" s="222"/>
      <c r="E45" s="118" t="s">
        <v>1163</v>
      </c>
      <c r="F45" s="113" t="s">
        <v>1485</v>
      </c>
      <c r="G45" s="120"/>
      <c r="H45" s="101"/>
      <c r="J45" s="117">
        <f>SUM(J41:J44)</f>
        <v>4661725</v>
      </c>
      <c r="K45" s="125"/>
      <c r="L45" s="115"/>
      <c r="M45" s="114"/>
      <c r="N45" s="111"/>
      <c r="O45" s="112"/>
      <c r="P45" s="112"/>
      <c r="Q45" s="112"/>
      <c r="R45" s="112"/>
      <c r="S45" s="112"/>
    </row>
    <row r="46" spans="3:19" outlineLevel="1" x14ac:dyDescent="0.25">
      <c r="C46" s="113"/>
      <c r="D46" s="222"/>
      <c r="E46" s="118"/>
      <c r="F46" s="113"/>
      <c r="G46" s="120"/>
      <c r="H46" s="101"/>
      <c r="J46" s="117"/>
      <c r="K46" s="125"/>
      <c r="L46" s="115"/>
      <c r="M46" s="114"/>
      <c r="N46" s="111"/>
      <c r="O46" s="112"/>
      <c r="P46" s="112"/>
      <c r="Q46" s="112"/>
      <c r="R46" s="112"/>
      <c r="S46" s="112"/>
    </row>
    <row r="47" spans="3:19" outlineLevel="2" x14ac:dyDescent="0.25">
      <c r="C47" s="108" t="s">
        <v>1246</v>
      </c>
      <c r="D47" s="222">
        <v>12131578</v>
      </c>
      <c r="E47" s="101" t="s">
        <v>39</v>
      </c>
      <c r="F47" s="108" t="s">
        <v>379</v>
      </c>
      <c r="G47" s="120" t="s">
        <v>40</v>
      </c>
      <c r="H47" s="101" t="s">
        <v>22</v>
      </c>
      <c r="J47" s="109">
        <v>5000000</v>
      </c>
      <c r="K47" s="125"/>
      <c r="L47" s="110">
        <v>45290</v>
      </c>
      <c r="M47" s="110">
        <f>+L47</f>
        <v>45290</v>
      </c>
      <c r="N47" s="111"/>
      <c r="O47" s="112"/>
      <c r="P47" s="112"/>
      <c r="Q47" s="112"/>
      <c r="R47" s="112"/>
      <c r="S47" s="112"/>
    </row>
    <row r="48" spans="3:19" outlineLevel="2" x14ac:dyDescent="0.25">
      <c r="C48" s="113"/>
      <c r="D48" s="222"/>
      <c r="E48" s="101"/>
      <c r="F48" s="108" t="s">
        <v>443</v>
      </c>
      <c r="G48" s="120" t="s">
        <v>40</v>
      </c>
      <c r="H48" s="101" t="s">
        <v>22</v>
      </c>
      <c r="J48" s="109">
        <v>265223306</v>
      </c>
      <c r="K48" s="125"/>
      <c r="L48" s="110">
        <v>45168</v>
      </c>
      <c r="M48" s="110">
        <v>45168</v>
      </c>
      <c r="N48" s="111"/>
      <c r="O48" s="112"/>
      <c r="P48" s="112"/>
      <c r="Q48" s="112"/>
      <c r="R48" s="112"/>
      <c r="S48" s="112"/>
    </row>
    <row r="49" spans="3:19" outlineLevel="2" x14ac:dyDescent="0.25">
      <c r="C49" s="113"/>
      <c r="D49" s="222"/>
      <c r="E49" s="101"/>
      <c r="F49" s="108" t="s">
        <v>466</v>
      </c>
      <c r="G49" s="120" t="s">
        <v>40</v>
      </c>
      <c r="H49" s="101" t="s">
        <v>22</v>
      </c>
      <c r="J49" s="109">
        <v>21508256</v>
      </c>
      <c r="K49" s="125"/>
      <c r="L49" s="110">
        <v>45126</v>
      </c>
      <c r="M49" s="114">
        <f>+L49+30</f>
        <v>45156</v>
      </c>
      <c r="N49" s="111"/>
      <c r="O49" s="112"/>
      <c r="P49" s="112"/>
      <c r="Q49" s="112"/>
      <c r="R49" s="112"/>
      <c r="S49" s="112"/>
    </row>
    <row r="50" spans="3:19" outlineLevel="2" x14ac:dyDescent="0.25">
      <c r="C50" s="113"/>
      <c r="D50" s="222"/>
      <c r="E50" s="101"/>
      <c r="F50" s="108" t="s">
        <v>476</v>
      </c>
      <c r="G50" s="101" t="s">
        <v>40</v>
      </c>
      <c r="H50" s="101" t="s">
        <v>22</v>
      </c>
      <c r="J50" s="109">
        <v>2581000</v>
      </c>
      <c r="K50" s="125"/>
      <c r="L50" s="110">
        <v>45046</v>
      </c>
      <c r="M50" s="114">
        <f>+L50+30</f>
        <v>45076</v>
      </c>
      <c r="N50" s="111"/>
      <c r="O50" s="112"/>
      <c r="P50" s="112"/>
      <c r="Q50" s="112"/>
      <c r="R50" s="112"/>
      <c r="S50" s="112"/>
    </row>
    <row r="51" spans="3:19" outlineLevel="2" x14ac:dyDescent="0.25">
      <c r="C51" s="113"/>
      <c r="D51" s="222"/>
      <c r="E51" s="101"/>
      <c r="F51" s="108" t="s">
        <v>478</v>
      </c>
      <c r="G51" s="101" t="s">
        <v>40</v>
      </c>
      <c r="H51" s="101" t="s">
        <v>22</v>
      </c>
      <c r="J51" s="109">
        <v>21508256</v>
      </c>
      <c r="K51" s="125"/>
      <c r="L51" s="110">
        <v>45046</v>
      </c>
      <c r="M51" s="110">
        <f>+L51</f>
        <v>45046</v>
      </c>
      <c r="N51" s="111"/>
      <c r="O51" s="112"/>
      <c r="P51" s="112"/>
      <c r="Q51" s="112"/>
      <c r="R51" s="112"/>
      <c r="S51" s="112"/>
    </row>
    <row r="52" spans="3:19" outlineLevel="2" x14ac:dyDescent="0.25">
      <c r="C52" s="113"/>
      <c r="D52" s="222"/>
      <c r="E52" s="101"/>
      <c r="F52" s="108" t="s">
        <v>481</v>
      </c>
      <c r="G52" s="101" t="s">
        <v>40</v>
      </c>
      <c r="H52" s="101" t="s">
        <v>22</v>
      </c>
      <c r="J52" s="109">
        <v>19702166</v>
      </c>
      <c r="K52" s="125"/>
      <c r="L52" s="115">
        <v>45260</v>
      </c>
      <c r="M52" s="115">
        <v>45169</v>
      </c>
      <c r="N52" s="111"/>
      <c r="O52" s="112"/>
      <c r="P52" s="112"/>
      <c r="Q52" s="112"/>
      <c r="R52" s="112"/>
      <c r="S52" s="112"/>
    </row>
    <row r="53" spans="3:19" ht="25.5" outlineLevel="2" x14ac:dyDescent="0.25">
      <c r="C53" s="113"/>
      <c r="D53" s="222"/>
      <c r="E53" s="101"/>
      <c r="F53" s="108" t="s">
        <v>1374</v>
      </c>
      <c r="G53" s="101"/>
      <c r="H53" s="101"/>
      <c r="J53" s="109">
        <v>201199380</v>
      </c>
      <c r="K53" s="125"/>
      <c r="L53" s="115"/>
      <c r="M53" s="115"/>
      <c r="N53" s="111"/>
      <c r="O53" s="112"/>
      <c r="P53" s="112"/>
      <c r="Q53" s="112"/>
      <c r="R53" s="112"/>
      <c r="S53" s="112"/>
    </row>
    <row r="54" spans="3:19" outlineLevel="2" x14ac:dyDescent="0.25">
      <c r="C54" s="113"/>
      <c r="D54" s="222"/>
      <c r="E54" s="101"/>
      <c r="F54" s="108" t="s">
        <v>1393</v>
      </c>
      <c r="G54" s="101" t="s">
        <v>484</v>
      </c>
      <c r="H54" s="101" t="s">
        <v>22</v>
      </c>
      <c r="J54" s="109">
        <v>22394444</v>
      </c>
      <c r="K54" s="125"/>
      <c r="L54" s="115">
        <v>45016</v>
      </c>
      <c r="M54" s="114">
        <f>+L54+30</f>
        <v>45046</v>
      </c>
      <c r="N54" s="111"/>
      <c r="O54" s="112"/>
      <c r="P54" s="112"/>
      <c r="Q54" s="112"/>
      <c r="R54" s="112"/>
      <c r="S54" s="112"/>
    </row>
    <row r="55" spans="3:19" outlineLevel="1" x14ac:dyDescent="0.25">
      <c r="C55" s="113"/>
      <c r="D55" s="222"/>
      <c r="E55" s="118" t="s">
        <v>1145</v>
      </c>
      <c r="F55" s="113" t="s">
        <v>1485</v>
      </c>
      <c r="G55" s="101"/>
      <c r="H55" s="101"/>
      <c r="J55" s="117">
        <f>SUM(J47:J54)</f>
        <v>559116808</v>
      </c>
      <c r="K55" s="125"/>
      <c r="L55" s="115"/>
      <c r="M55" s="115"/>
      <c r="N55" s="111"/>
      <c r="O55" s="112"/>
      <c r="P55" s="112"/>
      <c r="Q55" s="112"/>
      <c r="R55" s="112"/>
      <c r="S55" s="112"/>
    </row>
    <row r="56" spans="3:19" outlineLevel="1" x14ac:dyDescent="0.25">
      <c r="C56" s="113"/>
      <c r="D56" s="222"/>
      <c r="E56" s="118"/>
      <c r="F56" s="113"/>
      <c r="G56" s="101"/>
      <c r="H56" s="101"/>
      <c r="J56" s="117"/>
      <c r="K56" s="125"/>
      <c r="L56" s="115"/>
      <c r="M56" s="115"/>
      <c r="N56" s="111"/>
      <c r="O56" s="112"/>
      <c r="P56" s="112"/>
      <c r="Q56" s="112"/>
      <c r="R56" s="112"/>
      <c r="S56" s="112"/>
    </row>
    <row r="57" spans="3:19" outlineLevel="2" x14ac:dyDescent="0.25">
      <c r="C57" s="108" t="s">
        <v>1246</v>
      </c>
      <c r="D57" s="222">
        <v>11381077</v>
      </c>
      <c r="E57" s="101" t="s">
        <v>385</v>
      </c>
      <c r="F57" s="108" t="s">
        <v>379</v>
      </c>
      <c r="G57" s="121" t="s">
        <v>386</v>
      </c>
      <c r="H57" s="101" t="s">
        <v>22</v>
      </c>
      <c r="J57" s="109">
        <v>4452000</v>
      </c>
      <c r="K57" s="125"/>
      <c r="L57" s="110">
        <v>45260</v>
      </c>
      <c r="M57" s="110">
        <f>+L57</f>
        <v>45260</v>
      </c>
      <c r="N57" s="111"/>
      <c r="O57" s="112"/>
      <c r="P57" s="112"/>
      <c r="Q57" s="112"/>
      <c r="R57" s="112"/>
      <c r="S57" s="112"/>
    </row>
    <row r="58" spans="3:19" outlineLevel="2" x14ac:dyDescent="0.25">
      <c r="C58" s="113"/>
      <c r="D58" s="222"/>
      <c r="E58" s="101"/>
      <c r="F58" s="108" t="s">
        <v>443</v>
      </c>
      <c r="G58" s="121" t="s">
        <v>386</v>
      </c>
      <c r="H58" s="101" t="s">
        <v>22</v>
      </c>
      <c r="J58" s="109">
        <v>17562466.670000002</v>
      </c>
      <c r="K58" s="125"/>
      <c r="L58" s="110">
        <v>45168</v>
      </c>
      <c r="M58" s="110">
        <v>45168</v>
      </c>
      <c r="N58" s="111"/>
      <c r="O58" s="112"/>
      <c r="P58" s="112"/>
      <c r="Q58" s="112"/>
      <c r="R58" s="112"/>
      <c r="S58" s="112"/>
    </row>
    <row r="59" spans="3:19" outlineLevel="2" x14ac:dyDescent="0.25">
      <c r="C59" s="113"/>
      <c r="D59" s="222"/>
      <c r="E59" s="101"/>
      <c r="F59" s="108" t="s">
        <v>481</v>
      </c>
      <c r="G59" s="119" t="s">
        <v>386</v>
      </c>
      <c r="H59" s="101" t="s">
        <v>22</v>
      </c>
      <c r="J59" s="109">
        <v>23800000</v>
      </c>
      <c r="K59" s="125"/>
      <c r="L59" s="115">
        <v>45260</v>
      </c>
      <c r="M59" s="115">
        <v>45169</v>
      </c>
      <c r="N59" s="111"/>
      <c r="O59" s="112"/>
      <c r="P59" s="112"/>
      <c r="Q59" s="112"/>
      <c r="R59" s="112"/>
      <c r="S59" s="112"/>
    </row>
    <row r="60" spans="3:19" outlineLevel="1" x14ac:dyDescent="0.25">
      <c r="C60" s="113"/>
      <c r="D60" s="222"/>
      <c r="E60" s="118" t="s">
        <v>1141</v>
      </c>
      <c r="F60" s="113" t="s">
        <v>1485</v>
      </c>
      <c r="G60" s="119"/>
      <c r="H60" s="101"/>
      <c r="J60" s="117">
        <f>SUM(J57:J59)</f>
        <v>45814466.670000002</v>
      </c>
      <c r="K60" s="125"/>
      <c r="L60" s="115"/>
      <c r="M60" s="115"/>
      <c r="N60" s="111"/>
      <c r="O60" s="112"/>
      <c r="P60" s="112"/>
      <c r="Q60" s="112"/>
      <c r="R60" s="112"/>
      <c r="S60" s="112"/>
    </row>
    <row r="61" spans="3:19" outlineLevel="1" x14ac:dyDescent="0.25">
      <c r="C61" s="113"/>
      <c r="D61" s="222"/>
      <c r="E61" s="118"/>
      <c r="F61" s="113"/>
      <c r="G61" s="119"/>
      <c r="H61" s="101"/>
      <c r="J61" s="117"/>
      <c r="K61" s="125"/>
      <c r="L61" s="115"/>
      <c r="M61" s="115"/>
      <c r="N61" s="111"/>
      <c r="O61" s="112"/>
      <c r="P61" s="112"/>
      <c r="Q61" s="112"/>
      <c r="R61" s="112"/>
      <c r="S61" s="112"/>
    </row>
    <row r="62" spans="3:19" outlineLevel="2" x14ac:dyDescent="0.25">
      <c r="C62" s="108" t="s">
        <v>1246</v>
      </c>
      <c r="D62" s="222">
        <v>19447971</v>
      </c>
      <c r="E62" s="101" t="s">
        <v>444</v>
      </c>
      <c r="F62" s="108" t="s">
        <v>443</v>
      </c>
      <c r="G62" s="120" t="s">
        <v>445</v>
      </c>
      <c r="H62" s="101" t="s">
        <v>22</v>
      </c>
      <c r="J62" s="109">
        <v>24000000</v>
      </c>
      <c r="K62" s="125"/>
      <c r="L62" s="110">
        <v>45168</v>
      </c>
      <c r="M62" s="110">
        <f>+L62</f>
        <v>45168</v>
      </c>
      <c r="N62" s="111"/>
      <c r="O62" s="112"/>
      <c r="P62" s="112"/>
      <c r="Q62" s="112"/>
      <c r="R62" s="112"/>
      <c r="S62" s="112"/>
    </row>
    <row r="63" spans="3:19" outlineLevel="2" x14ac:dyDescent="0.25">
      <c r="C63" s="113"/>
      <c r="D63" s="222"/>
      <c r="E63" s="101"/>
      <c r="F63" s="108" t="s">
        <v>1424</v>
      </c>
      <c r="G63" s="120"/>
      <c r="H63" s="101"/>
      <c r="J63" s="109">
        <v>17330000</v>
      </c>
      <c r="K63" s="125"/>
      <c r="L63" s="110"/>
      <c r="M63" s="110"/>
      <c r="N63" s="111"/>
      <c r="O63" s="112"/>
      <c r="P63" s="112"/>
      <c r="Q63" s="112"/>
      <c r="R63" s="112"/>
      <c r="S63" s="112"/>
    </row>
    <row r="64" spans="3:19" outlineLevel="1" x14ac:dyDescent="0.25">
      <c r="C64" s="113"/>
      <c r="D64" s="222"/>
      <c r="E64" s="118" t="s">
        <v>1148</v>
      </c>
      <c r="F64" s="113" t="s">
        <v>1485</v>
      </c>
      <c r="G64" s="120"/>
      <c r="H64" s="101"/>
      <c r="J64" s="117">
        <f>SUM(J62:J63)</f>
        <v>41330000</v>
      </c>
      <c r="K64" s="125"/>
      <c r="L64" s="110"/>
      <c r="M64" s="110"/>
      <c r="N64" s="111"/>
      <c r="O64" s="112"/>
      <c r="P64" s="112"/>
      <c r="Q64" s="112"/>
      <c r="R64" s="112"/>
      <c r="S64" s="112"/>
    </row>
    <row r="65" spans="3:19" outlineLevel="1" x14ac:dyDescent="0.25">
      <c r="C65" s="113"/>
      <c r="D65" s="222"/>
      <c r="E65" s="118"/>
      <c r="F65" s="113"/>
      <c r="G65" s="120"/>
      <c r="H65" s="101"/>
      <c r="J65" s="117"/>
      <c r="K65" s="125"/>
      <c r="L65" s="110"/>
      <c r="M65" s="110"/>
      <c r="N65" s="111"/>
      <c r="O65" s="112"/>
      <c r="P65" s="112"/>
      <c r="Q65" s="112"/>
      <c r="R65" s="112"/>
      <c r="S65" s="112"/>
    </row>
    <row r="66" spans="3:19" outlineLevel="2" x14ac:dyDescent="0.25">
      <c r="C66" s="108" t="s">
        <v>1246</v>
      </c>
      <c r="D66" s="222">
        <v>79916405</v>
      </c>
      <c r="E66" s="101" t="s">
        <v>384</v>
      </c>
      <c r="F66" s="108" t="s">
        <v>379</v>
      </c>
      <c r="G66" s="101" t="s">
        <v>69</v>
      </c>
      <c r="H66" s="101" t="s">
        <v>22</v>
      </c>
      <c r="J66" s="117">
        <v>760000</v>
      </c>
      <c r="K66" s="125"/>
      <c r="L66" s="110">
        <v>42198</v>
      </c>
      <c r="M66" s="110">
        <v>42198</v>
      </c>
      <c r="N66" s="111"/>
      <c r="O66" s="112"/>
      <c r="P66" s="112"/>
      <c r="Q66" s="112"/>
      <c r="R66" s="112"/>
      <c r="S66" s="112"/>
    </row>
    <row r="67" spans="3:19" outlineLevel="2" x14ac:dyDescent="0.25">
      <c r="C67" s="108"/>
      <c r="D67" s="222"/>
      <c r="E67" s="101"/>
      <c r="F67" s="108"/>
      <c r="G67" s="101"/>
      <c r="H67" s="101"/>
      <c r="J67" s="117"/>
      <c r="K67" s="125"/>
      <c r="L67" s="110"/>
      <c r="M67" s="110"/>
      <c r="N67" s="111"/>
      <c r="O67" s="112"/>
      <c r="P67" s="112"/>
      <c r="Q67" s="112"/>
      <c r="R67" s="112"/>
      <c r="S67" s="112"/>
    </row>
    <row r="68" spans="3:19" outlineLevel="2" x14ac:dyDescent="0.25">
      <c r="C68" s="108" t="s">
        <v>1246</v>
      </c>
      <c r="D68" s="222">
        <v>53103525</v>
      </c>
      <c r="E68" s="101" t="s">
        <v>471</v>
      </c>
      <c r="F68" s="108" t="s">
        <v>466</v>
      </c>
      <c r="G68" s="119" t="s">
        <v>472</v>
      </c>
      <c r="H68" s="101" t="s">
        <v>22</v>
      </c>
      <c r="J68" s="109">
        <v>1618162</v>
      </c>
      <c r="K68" s="125"/>
      <c r="L68" s="110">
        <v>45169</v>
      </c>
      <c r="M68" s="110">
        <v>45169</v>
      </c>
      <c r="N68" s="111"/>
      <c r="O68" s="112"/>
      <c r="P68" s="112"/>
      <c r="Q68" s="112"/>
      <c r="R68" s="112"/>
      <c r="S68" s="112"/>
    </row>
    <row r="69" spans="3:19" outlineLevel="2" x14ac:dyDescent="0.25">
      <c r="C69" s="113"/>
      <c r="D69" s="222"/>
      <c r="E69" s="101"/>
      <c r="F69" s="108" t="s">
        <v>476</v>
      </c>
      <c r="G69" s="119" t="s">
        <v>472</v>
      </c>
      <c r="H69" s="101" t="s">
        <v>22</v>
      </c>
      <c r="J69" s="109">
        <v>80907</v>
      </c>
      <c r="K69" s="125"/>
      <c r="L69" s="110">
        <v>45046</v>
      </c>
      <c r="M69" s="114">
        <f>+L69+30</f>
        <v>45076</v>
      </c>
      <c r="N69" s="111"/>
      <c r="O69" s="112"/>
      <c r="P69" s="112"/>
      <c r="Q69" s="112"/>
      <c r="R69" s="112"/>
      <c r="S69" s="112"/>
    </row>
    <row r="70" spans="3:19" outlineLevel="2" x14ac:dyDescent="0.25">
      <c r="C70" s="113"/>
      <c r="D70" s="222"/>
      <c r="E70" s="101"/>
      <c r="F70" s="108" t="s">
        <v>481</v>
      </c>
      <c r="G70" s="119" t="s">
        <v>472</v>
      </c>
      <c r="H70" s="101" t="s">
        <v>22</v>
      </c>
      <c r="J70" s="109">
        <v>2707915</v>
      </c>
      <c r="K70" s="125"/>
      <c r="L70" s="115">
        <v>45077</v>
      </c>
      <c r="M70" s="114">
        <f>+L70+30</f>
        <v>45107</v>
      </c>
      <c r="N70" s="111"/>
      <c r="O70" s="112"/>
      <c r="P70" s="112"/>
      <c r="Q70" s="112"/>
      <c r="R70" s="112"/>
      <c r="S70" s="112"/>
    </row>
    <row r="71" spans="3:19" outlineLevel="1" x14ac:dyDescent="0.25">
      <c r="C71" s="113"/>
      <c r="D71" s="222"/>
      <c r="E71" s="118" t="s">
        <v>1164</v>
      </c>
      <c r="F71" s="113" t="s">
        <v>1485</v>
      </c>
      <c r="G71" s="119"/>
      <c r="H71" s="101"/>
      <c r="J71" s="117">
        <f>SUM(J68:J70)</f>
        <v>4406984</v>
      </c>
      <c r="K71" s="125"/>
      <c r="L71" s="115"/>
      <c r="M71" s="114"/>
      <c r="N71" s="111"/>
      <c r="O71" s="112"/>
      <c r="P71" s="112"/>
      <c r="Q71" s="112"/>
      <c r="R71" s="112"/>
      <c r="S71" s="112"/>
    </row>
    <row r="72" spans="3:19" outlineLevel="1" x14ac:dyDescent="0.25">
      <c r="C72" s="113"/>
      <c r="D72" s="222"/>
      <c r="E72" s="118"/>
      <c r="F72" s="113"/>
      <c r="G72" s="119"/>
      <c r="H72" s="101"/>
      <c r="J72" s="117"/>
      <c r="K72" s="125"/>
      <c r="L72" s="115"/>
      <c r="M72" s="114"/>
      <c r="N72" s="111"/>
      <c r="O72" s="112"/>
      <c r="P72" s="112"/>
      <c r="Q72" s="112"/>
      <c r="R72" s="112"/>
      <c r="S72" s="112"/>
    </row>
    <row r="73" spans="3:19" outlineLevel="2" x14ac:dyDescent="0.25">
      <c r="C73" s="108" t="s">
        <v>1246</v>
      </c>
      <c r="D73" s="222">
        <v>79505782</v>
      </c>
      <c r="E73" s="101" t="s">
        <v>453</v>
      </c>
      <c r="F73" s="108" t="s">
        <v>443</v>
      </c>
      <c r="G73" s="121" t="s">
        <v>454</v>
      </c>
      <c r="H73" s="101" t="s">
        <v>22</v>
      </c>
      <c r="J73" s="109">
        <v>79282000</v>
      </c>
      <c r="K73" s="125"/>
      <c r="L73" s="110">
        <v>45168</v>
      </c>
      <c r="M73" s="110">
        <v>45168</v>
      </c>
      <c r="N73" s="111"/>
      <c r="O73" s="112"/>
      <c r="P73" s="112"/>
      <c r="Q73" s="112"/>
      <c r="R73" s="112"/>
      <c r="S73" s="112"/>
    </row>
    <row r="74" spans="3:19" outlineLevel="2" x14ac:dyDescent="0.25">
      <c r="C74" s="113"/>
      <c r="D74" s="222"/>
      <c r="E74" s="101"/>
      <c r="F74" s="108" t="s">
        <v>466</v>
      </c>
      <c r="G74" s="121" t="s">
        <v>454</v>
      </c>
      <c r="H74" s="101" t="s">
        <v>22</v>
      </c>
      <c r="J74" s="109">
        <v>8750000</v>
      </c>
      <c r="K74" s="125"/>
      <c r="L74" s="110">
        <v>45169</v>
      </c>
      <c r="M74" s="110">
        <v>45169</v>
      </c>
      <c r="N74" s="111"/>
      <c r="O74" s="112"/>
      <c r="P74" s="112"/>
      <c r="Q74" s="112"/>
      <c r="R74" s="112"/>
      <c r="S74" s="112"/>
    </row>
    <row r="75" spans="3:19" outlineLevel="2" x14ac:dyDescent="0.25">
      <c r="C75" s="113"/>
      <c r="D75" s="222"/>
      <c r="E75" s="101"/>
      <c r="F75" s="108" t="s">
        <v>476</v>
      </c>
      <c r="G75" s="121" t="s">
        <v>454</v>
      </c>
      <c r="H75" s="101" t="s">
        <v>22</v>
      </c>
      <c r="J75" s="109">
        <v>1050000</v>
      </c>
      <c r="K75" s="125"/>
      <c r="L75" s="110">
        <v>45046</v>
      </c>
      <c r="M75" s="114">
        <f>+L75+30</f>
        <v>45076</v>
      </c>
      <c r="N75" s="111"/>
      <c r="O75" s="112"/>
      <c r="P75" s="112"/>
      <c r="Q75" s="112"/>
      <c r="R75" s="112"/>
      <c r="S75" s="112"/>
    </row>
    <row r="76" spans="3:19" outlineLevel="2" x14ac:dyDescent="0.25">
      <c r="C76" s="113"/>
      <c r="D76" s="222"/>
      <c r="E76" s="101"/>
      <c r="F76" s="108" t="s">
        <v>478</v>
      </c>
      <c r="G76" s="121" t="s">
        <v>454</v>
      </c>
      <c r="H76" s="101" t="s">
        <v>22</v>
      </c>
      <c r="J76" s="109">
        <v>8750000</v>
      </c>
      <c r="K76" s="125"/>
      <c r="L76" s="110">
        <v>45260</v>
      </c>
      <c r="M76" s="110">
        <f>+L76</f>
        <v>45260</v>
      </c>
      <c r="N76" s="111"/>
      <c r="O76" s="112"/>
      <c r="P76" s="112"/>
      <c r="Q76" s="112"/>
      <c r="R76" s="112"/>
      <c r="S76" s="112"/>
    </row>
    <row r="77" spans="3:19" outlineLevel="2" x14ac:dyDescent="0.25">
      <c r="C77" s="113"/>
      <c r="D77" s="222"/>
      <c r="E77" s="101"/>
      <c r="F77" s="108" t="s">
        <v>481</v>
      </c>
      <c r="G77" s="121" t="s">
        <v>454</v>
      </c>
      <c r="H77" s="101" t="s">
        <v>22</v>
      </c>
      <c r="J77" s="109">
        <v>3500000</v>
      </c>
      <c r="K77" s="125"/>
      <c r="L77" s="115">
        <v>45260</v>
      </c>
      <c r="M77" s="114">
        <f>+L77+30</f>
        <v>45290</v>
      </c>
      <c r="N77" s="111"/>
      <c r="O77" s="112"/>
      <c r="P77" s="112"/>
      <c r="Q77" s="112"/>
      <c r="R77" s="112"/>
      <c r="S77" s="112"/>
    </row>
    <row r="78" spans="3:19" outlineLevel="1" x14ac:dyDescent="0.25">
      <c r="C78" s="113"/>
      <c r="D78" s="222"/>
      <c r="E78" s="118" t="s">
        <v>1155</v>
      </c>
      <c r="F78" s="113" t="s">
        <v>1485</v>
      </c>
      <c r="G78" s="121"/>
      <c r="H78" s="101"/>
      <c r="J78" s="117">
        <f>SUM(J73:J77)</f>
        <v>101332000</v>
      </c>
      <c r="K78" s="125"/>
      <c r="L78" s="115"/>
      <c r="M78" s="114"/>
      <c r="N78" s="111"/>
      <c r="O78" s="112"/>
      <c r="P78" s="112"/>
      <c r="Q78" s="112"/>
      <c r="R78" s="112"/>
      <c r="S78" s="112"/>
    </row>
    <row r="79" spans="3:19" outlineLevel="1" x14ac:dyDescent="0.25">
      <c r="C79" s="113"/>
      <c r="D79" s="222"/>
      <c r="E79" s="118"/>
      <c r="F79" s="113"/>
      <c r="G79" s="121"/>
      <c r="H79" s="101"/>
      <c r="J79" s="117"/>
      <c r="K79" s="125"/>
      <c r="L79" s="115"/>
      <c r="M79" s="114"/>
      <c r="N79" s="111"/>
      <c r="O79" s="112"/>
      <c r="P79" s="112"/>
      <c r="Q79" s="112"/>
      <c r="R79" s="112"/>
      <c r="S79" s="112"/>
    </row>
    <row r="80" spans="3:19" outlineLevel="2" x14ac:dyDescent="0.25">
      <c r="C80" s="108" t="s">
        <v>1246</v>
      </c>
      <c r="D80" s="222">
        <v>14635390</v>
      </c>
      <c r="E80" s="101" t="s">
        <v>467</v>
      </c>
      <c r="F80" s="108" t="s">
        <v>466</v>
      </c>
      <c r="G80" s="120" t="s">
        <v>1302</v>
      </c>
      <c r="H80" s="101" t="s">
        <v>22</v>
      </c>
      <c r="J80" s="109">
        <v>649996</v>
      </c>
      <c r="K80" s="125"/>
      <c r="L80" s="110">
        <v>45167</v>
      </c>
      <c r="M80" s="110">
        <v>45167</v>
      </c>
      <c r="N80" s="111"/>
      <c r="O80" s="112"/>
      <c r="P80" s="112"/>
      <c r="Q80" s="112"/>
      <c r="R80" s="112"/>
      <c r="S80" s="112"/>
    </row>
    <row r="81" spans="3:19" outlineLevel="2" x14ac:dyDescent="0.25">
      <c r="C81" s="113"/>
      <c r="D81" s="222"/>
      <c r="E81" s="101"/>
      <c r="F81" s="108" t="s">
        <v>476</v>
      </c>
      <c r="G81" s="120" t="s">
        <v>468</v>
      </c>
      <c r="H81" s="101" t="s">
        <v>22</v>
      </c>
      <c r="J81" s="109">
        <v>27666</v>
      </c>
      <c r="K81" s="125"/>
      <c r="L81" s="110">
        <v>45169</v>
      </c>
      <c r="M81" s="110">
        <v>45169</v>
      </c>
      <c r="N81" s="111"/>
      <c r="O81" s="112"/>
      <c r="P81" s="112"/>
      <c r="Q81" s="112"/>
      <c r="R81" s="112"/>
      <c r="S81" s="112"/>
    </row>
    <row r="82" spans="3:19" outlineLevel="2" x14ac:dyDescent="0.25">
      <c r="C82" s="113"/>
      <c r="D82" s="222"/>
      <c r="E82" s="101"/>
      <c r="F82" s="108" t="s">
        <v>478</v>
      </c>
      <c r="G82" s="120" t="s">
        <v>468</v>
      </c>
      <c r="H82" s="101" t="s">
        <v>22</v>
      </c>
      <c r="J82" s="109">
        <v>649997</v>
      </c>
      <c r="K82" s="125"/>
      <c r="L82" s="110">
        <v>45138</v>
      </c>
      <c r="M82" s="110">
        <f>+L82</f>
        <v>45138</v>
      </c>
      <c r="N82" s="111"/>
      <c r="O82" s="112"/>
      <c r="P82" s="112"/>
      <c r="Q82" s="112"/>
      <c r="R82" s="112"/>
      <c r="S82" s="112"/>
    </row>
    <row r="83" spans="3:19" outlineLevel="2" x14ac:dyDescent="0.25">
      <c r="C83" s="113"/>
      <c r="D83" s="222"/>
      <c r="E83" s="101"/>
      <c r="F83" s="108" t="s">
        <v>481</v>
      </c>
      <c r="G83" s="120" t="s">
        <v>468</v>
      </c>
      <c r="H83" s="101" t="s">
        <v>22</v>
      </c>
      <c r="J83" s="109">
        <v>470273</v>
      </c>
      <c r="K83" s="125"/>
      <c r="L83" s="115">
        <v>45046</v>
      </c>
      <c r="M83" s="114">
        <f>+L83+30</f>
        <v>45076</v>
      </c>
      <c r="N83" s="111"/>
      <c r="O83" s="112"/>
      <c r="P83" s="112"/>
      <c r="Q83" s="112"/>
      <c r="R83" s="112"/>
      <c r="S83" s="112"/>
    </row>
    <row r="84" spans="3:19" outlineLevel="1" x14ac:dyDescent="0.25">
      <c r="C84" s="113"/>
      <c r="D84" s="222"/>
      <c r="E84" s="118" t="s">
        <v>1162</v>
      </c>
      <c r="F84" s="113" t="s">
        <v>1485</v>
      </c>
      <c r="G84" s="120"/>
      <c r="H84" s="101"/>
      <c r="J84" s="117">
        <f>SUM(J80:J83)</f>
        <v>1797932</v>
      </c>
      <c r="K84" s="125"/>
      <c r="L84" s="115"/>
      <c r="M84" s="114"/>
      <c r="N84" s="111"/>
      <c r="O84" s="112"/>
      <c r="P84" s="112"/>
      <c r="Q84" s="112"/>
      <c r="R84" s="112"/>
      <c r="S84" s="112"/>
    </row>
    <row r="85" spans="3:19" outlineLevel="1" x14ac:dyDescent="0.25">
      <c r="C85" s="113"/>
      <c r="D85" s="222"/>
      <c r="E85" s="118"/>
      <c r="F85" s="113"/>
      <c r="G85" s="120"/>
      <c r="H85" s="101"/>
      <c r="J85" s="117"/>
      <c r="K85" s="125"/>
      <c r="L85" s="115"/>
      <c r="M85" s="114"/>
      <c r="N85" s="111"/>
      <c r="O85" s="112"/>
      <c r="P85" s="112"/>
      <c r="Q85" s="112"/>
      <c r="R85" s="112"/>
      <c r="S85" s="112"/>
    </row>
    <row r="86" spans="3:19" outlineLevel="2" x14ac:dyDescent="0.25">
      <c r="C86" s="108" t="s">
        <v>1246</v>
      </c>
      <c r="D86" s="222">
        <v>39537878</v>
      </c>
      <c r="E86" s="101" t="s">
        <v>449</v>
      </c>
      <c r="F86" s="108" t="s">
        <v>443</v>
      </c>
      <c r="G86" s="120" t="s">
        <v>450</v>
      </c>
      <c r="H86" s="101" t="s">
        <v>22</v>
      </c>
      <c r="J86" s="109">
        <v>347002</v>
      </c>
      <c r="K86" s="125"/>
      <c r="L86" s="110">
        <v>45046</v>
      </c>
      <c r="M86" s="114">
        <f>+L86+30</f>
        <v>45076</v>
      </c>
      <c r="N86" s="111"/>
      <c r="O86" s="112"/>
      <c r="P86" s="112"/>
      <c r="Q86" s="112"/>
      <c r="R86" s="112"/>
      <c r="S86" s="112"/>
    </row>
    <row r="87" spans="3:19" outlineLevel="2" x14ac:dyDescent="0.25">
      <c r="C87" s="113"/>
      <c r="D87" s="222"/>
      <c r="E87" s="101"/>
      <c r="F87" s="108" t="s">
        <v>466</v>
      </c>
      <c r="G87" s="120" t="s">
        <v>450</v>
      </c>
      <c r="H87" s="101" t="s">
        <v>22</v>
      </c>
      <c r="J87" s="109">
        <v>328664</v>
      </c>
      <c r="K87" s="125"/>
      <c r="L87" s="110">
        <v>45046</v>
      </c>
      <c r="M87" s="114">
        <f>+L87+30</f>
        <v>45076</v>
      </c>
      <c r="N87" s="111"/>
      <c r="O87" s="112"/>
      <c r="P87" s="112"/>
      <c r="Q87" s="112"/>
      <c r="R87" s="112"/>
      <c r="S87" s="112"/>
    </row>
    <row r="88" spans="3:19" outlineLevel="2" x14ac:dyDescent="0.25">
      <c r="C88" s="113"/>
      <c r="D88" s="222"/>
      <c r="E88" s="101"/>
      <c r="F88" s="108" t="s">
        <v>476</v>
      </c>
      <c r="G88" s="120" t="s">
        <v>450</v>
      </c>
      <c r="H88" s="101" t="s">
        <v>22</v>
      </c>
      <c r="J88" s="109">
        <v>158226</v>
      </c>
      <c r="K88" s="125"/>
      <c r="L88" s="110">
        <v>45169</v>
      </c>
      <c r="M88" s="110">
        <v>45169</v>
      </c>
      <c r="N88" s="111"/>
      <c r="O88" s="112"/>
      <c r="P88" s="112"/>
      <c r="Q88" s="112"/>
      <c r="R88" s="112"/>
      <c r="S88" s="112"/>
    </row>
    <row r="89" spans="3:19" outlineLevel="2" x14ac:dyDescent="0.25">
      <c r="C89" s="113"/>
      <c r="D89" s="222"/>
      <c r="E89" s="101"/>
      <c r="F89" s="108" t="s">
        <v>478</v>
      </c>
      <c r="G89" s="120" t="s">
        <v>450</v>
      </c>
      <c r="H89" s="101" t="s">
        <v>22</v>
      </c>
      <c r="J89" s="109">
        <v>328665</v>
      </c>
      <c r="K89" s="125"/>
      <c r="L89" s="110">
        <v>45260</v>
      </c>
      <c r="M89" s="110">
        <f>+L89</f>
        <v>45260</v>
      </c>
      <c r="N89" s="111"/>
      <c r="O89" s="112"/>
      <c r="P89" s="112"/>
      <c r="Q89" s="112"/>
      <c r="R89" s="112"/>
      <c r="S89" s="112"/>
    </row>
    <row r="90" spans="3:19" outlineLevel="2" x14ac:dyDescent="0.25">
      <c r="C90" s="113"/>
      <c r="D90" s="222"/>
      <c r="E90" s="101"/>
      <c r="F90" s="108" t="s">
        <v>481</v>
      </c>
      <c r="G90" s="120" t="s">
        <v>450</v>
      </c>
      <c r="H90" s="101" t="s">
        <v>22</v>
      </c>
      <c r="J90" s="109">
        <v>205578</v>
      </c>
      <c r="K90" s="125"/>
      <c r="L90" s="115">
        <v>45046</v>
      </c>
      <c r="M90" s="114">
        <f>+L90+30</f>
        <v>45076</v>
      </c>
      <c r="N90" s="111"/>
      <c r="O90" s="112"/>
      <c r="P90" s="112"/>
      <c r="Q90" s="112"/>
      <c r="R90" s="112"/>
      <c r="S90" s="112"/>
    </row>
    <row r="91" spans="3:19" outlineLevel="1" x14ac:dyDescent="0.25">
      <c r="C91" s="113"/>
      <c r="D91" s="222"/>
      <c r="E91" s="118" t="s">
        <v>1152</v>
      </c>
      <c r="F91" s="113" t="s">
        <v>1485</v>
      </c>
      <c r="G91" s="120"/>
      <c r="H91" s="101"/>
      <c r="J91" s="117">
        <f>SUM(J86:J90)</f>
        <v>1368135</v>
      </c>
      <c r="K91" s="125"/>
      <c r="L91" s="115"/>
      <c r="M91" s="114"/>
      <c r="N91" s="111"/>
      <c r="O91" s="112"/>
      <c r="P91" s="112"/>
      <c r="Q91" s="112"/>
      <c r="R91" s="112"/>
      <c r="S91" s="112"/>
    </row>
    <row r="92" spans="3:19" outlineLevel="1" x14ac:dyDescent="0.25">
      <c r="C92" s="113"/>
      <c r="D92" s="222"/>
      <c r="E92" s="118"/>
      <c r="F92" s="113"/>
      <c r="G92" s="120"/>
      <c r="H92" s="101"/>
      <c r="J92" s="117"/>
      <c r="K92" s="125"/>
      <c r="L92" s="115"/>
      <c r="M92" s="114"/>
      <c r="N92" s="111"/>
      <c r="O92" s="112"/>
      <c r="P92" s="112"/>
      <c r="Q92" s="112"/>
      <c r="R92" s="112"/>
      <c r="S92" s="112"/>
    </row>
    <row r="93" spans="3:19" outlineLevel="2" x14ac:dyDescent="0.25">
      <c r="C93" s="108" t="s">
        <v>1246</v>
      </c>
      <c r="D93" s="222">
        <v>23561072</v>
      </c>
      <c r="E93" s="101" t="s">
        <v>380</v>
      </c>
      <c r="F93" s="108" t="s">
        <v>379</v>
      </c>
      <c r="G93" s="120" t="s">
        <v>381</v>
      </c>
      <c r="H93" s="101" t="s">
        <v>22</v>
      </c>
      <c r="J93" s="109">
        <v>800000</v>
      </c>
      <c r="K93" s="125"/>
      <c r="L93" s="110">
        <v>45046</v>
      </c>
      <c r="M93" s="114">
        <f>+L93+30</f>
        <v>45076</v>
      </c>
      <c r="N93" s="111"/>
      <c r="O93" s="112"/>
      <c r="P93" s="112"/>
      <c r="Q93" s="112"/>
      <c r="R93" s="112"/>
      <c r="S93" s="112"/>
    </row>
    <row r="94" spans="3:19" outlineLevel="2" x14ac:dyDescent="0.25">
      <c r="C94" s="113"/>
      <c r="D94" s="222"/>
      <c r="E94" s="101"/>
      <c r="F94" s="108" t="s">
        <v>466</v>
      </c>
      <c r="G94" s="120" t="s">
        <v>381</v>
      </c>
      <c r="H94" s="101" t="s">
        <v>22</v>
      </c>
      <c r="J94" s="109">
        <v>6972214</v>
      </c>
      <c r="K94" s="125"/>
      <c r="L94" s="110">
        <v>45046</v>
      </c>
      <c r="M94" s="114">
        <f>+L94+30</f>
        <v>45076</v>
      </c>
      <c r="N94" s="111"/>
      <c r="O94" s="112"/>
      <c r="P94" s="112"/>
      <c r="Q94" s="112"/>
      <c r="R94" s="112"/>
      <c r="S94" s="112"/>
    </row>
    <row r="95" spans="3:19" outlineLevel="2" x14ac:dyDescent="0.25">
      <c r="C95" s="113"/>
      <c r="D95" s="222"/>
      <c r="E95" s="101"/>
      <c r="F95" s="108" t="s">
        <v>476</v>
      </c>
      <c r="G95" s="120" t="s">
        <v>381</v>
      </c>
      <c r="H95" s="101" t="s">
        <v>22</v>
      </c>
      <c r="J95" s="109">
        <v>718333</v>
      </c>
      <c r="K95" s="125"/>
      <c r="L95" s="110">
        <v>45077</v>
      </c>
      <c r="M95" s="114">
        <f>+L95+30</f>
        <v>45107</v>
      </c>
      <c r="N95" s="111"/>
      <c r="O95" s="112"/>
      <c r="P95" s="112"/>
      <c r="Q95" s="112"/>
      <c r="R95" s="112"/>
      <c r="S95" s="112"/>
    </row>
    <row r="96" spans="3:19" outlineLevel="2" x14ac:dyDescent="0.25">
      <c r="C96" s="113"/>
      <c r="D96" s="222"/>
      <c r="E96" s="101"/>
      <c r="F96" s="108" t="s">
        <v>478</v>
      </c>
      <c r="G96" s="120" t="s">
        <v>381</v>
      </c>
      <c r="H96" s="101" t="s">
        <v>22</v>
      </c>
      <c r="J96" s="109">
        <v>1972214</v>
      </c>
      <c r="K96" s="125"/>
      <c r="L96" s="110">
        <v>45046</v>
      </c>
      <c r="M96" s="110">
        <f>+L96</f>
        <v>45046</v>
      </c>
      <c r="N96" s="111"/>
      <c r="O96" s="112"/>
      <c r="P96" s="112"/>
      <c r="Q96" s="112"/>
      <c r="R96" s="112"/>
      <c r="S96" s="112"/>
    </row>
    <row r="97" spans="3:19" outlineLevel="2" x14ac:dyDescent="0.25">
      <c r="C97" s="113"/>
      <c r="D97" s="222"/>
      <c r="E97" s="101"/>
      <c r="F97" s="108" t="s">
        <v>481</v>
      </c>
      <c r="G97" s="120" t="s">
        <v>381</v>
      </c>
      <c r="H97" s="101" t="s">
        <v>22</v>
      </c>
      <c r="J97" s="109">
        <v>5385499</v>
      </c>
      <c r="K97" s="125"/>
      <c r="L97" s="115">
        <v>45107</v>
      </c>
      <c r="M97" s="114">
        <f>+L97+30</f>
        <v>45137</v>
      </c>
      <c r="N97" s="111"/>
      <c r="O97" s="112"/>
      <c r="P97" s="112"/>
      <c r="Q97" s="112"/>
      <c r="R97" s="112"/>
      <c r="S97" s="112"/>
    </row>
    <row r="98" spans="3:19" outlineLevel="1" x14ac:dyDescent="0.25">
      <c r="C98" s="113"/>
      <c r="D98" s="222"/>
      <c r="E98" s="118" t="s">
        <v>1139</v>
      </c>
      <c r="F98" s="113" t="s">
        <v>1485</v>
      </c>
      <c r="G98" s="120"/>
      <c r="H98" s="101"/>
      <c r="J98" s="117">
        <f>SUM(J93:J97)</f>
        <v>15848260</v>
      </c>
      <c r="K98" s="125"/>
      <c r="L98" s="115"/>
      <c r="M98" s="114"/>
      <c r="N98" s="111"/>
      <c r="O98" s="112"/>
      <c r="P98" s="112"/>
      <c r="Q98" s="112"/>
      <c r="R98" s="112"/>
      <c r="S98" s="112"/>
    </row>
    <row r="99" spans="3:19" outlineLevel="1" x14ac:dyDescent="0.25">
      <c r="C99" s="113"/>
      <c r="D99" s="222"/>
      <c r="E99" s="118"/>
      <c r="F99" s="113"/>
      <c r="G99" s="120"/>
      <c r="H99" s="101"/>
      <c r="J99" s="117"/>
      <c r="K99" s="125"/>
      <c r="L99" s="115"/>
      <c r="M99" s="114"/>
      <c r="N99" s="111"/>
      <c r="O99" s="112"/>
      <c r="P99" s="112"/>
      <c r="Q99" s="112"/>
      <c r="R99" s="112"/>
      <c r="S99" s="112"/>
    </row>
    <row r="100" spans="3:19" outlineLevel="2" x14ac:dyDescent="0.25">
      <c r="C100" s="108" t="s">
        <v>1246</v>
      </c>
      <c r="D100" s="222">
        <v>25279034</v>
      </c>
      <c r="E100" s="101" t="s">
        <v>446</v>
      </c>
      <c r="F100" s="108" t="s">
        <v>443</v>
      </c>
      <c r="G100" s="101" t="s">
        <v>1261</v>
      </c>
      <c r="H100" s="101" t="s">
        <v>22</v>
      </c>
      <c r="J100" s="109">
        <v>8592000</v>
      </c>
      <c r="K100" s="125"/>
      <c r="L100" s="110">
        <v>45046</v>
      </c>
      <c r="M100" s="114">
        <f>+L100+30</f>
        <v>45076</v>
      </c>
      <c r="N100" s="111"/>
      <c r="O100" s="112"/>
      <c r="P100" s="112"/>
      <c r="Q100" s="112"/>
      <c r="R100" s="112"/>
      <c r="S100" s="112"/>
    </row>
    <row r="101" spans="3:19" outlineLevel="2" x14ac:dyDescent="0.25">
      <c r="C101" s="113"/>
      <c r="D101" s="222"/>
      <c r="E101" s="101"/>
      <c r="F101" s="108" t="s">
        <v>466</v>
      </c>
      <c r="G101" s="101"/>
      <c r="H101" s="101"/>
      <c r="J101" s="109">
        <v>1866667</v>
      </c>
      <c r="K101" s="125"/>
      <c r="L101" s="110"/>
      <c r="M101" s="110"/>
      <c r="N101" s="111"/>
      <c r="O101" s="112"/>
      <c r="P101" s="112"/>
      <c r="Q101" s="112"/>
      <c r="R101" s="112"/>
      <c r="S101" s="112"/>
    </row>
    <row r="102" spans="3:19" outlineLevel="2" x14ac:dyDescent="0.25">
      <c r="C102" s="113"/>
      <c r="D102" s="222"/>
      <c r="E102" s="101"/>
      <c r="F102" s="108" t="s">
        <v>476</v>
      </c>
      <c r="G102" s="119"/>
      <c r="H102" s="101"/>
      <c r="J102" s="109">
        <v>224000</v>
      </c>
      <c r="K102" s="125"/>
      <c r="L102" s="110"/>
      <c r="M102" s="114"/>
      <c r="N102" s="111"/>
      <c r="O102" s="112"/>
      <c r="P102" s="112"/>
      <c r="Q102" s="112"/>
      <c r="R102" s="112"/>
      <c r="S102" s="112"/>
    </row>
    <row r="103" spans="3:19" outlineLevel="2" x14ac:dyDescent="0.25">
      <c r="C103" s="113"/>
      <c r="D103" s="222"/>
      <c r="E103" s="101"/>
      <c r="F103" s="108" t="s">
        <v>478</v>
      </c>
      <c r="G103" s="121"/>
      <c r="H103" s="101"/>
      <c r="J103" s="109">
        <v>1866667</v>
      </c>
      <c r="K103" s="125"/>
      <c r="L103" s="110"/>
      <c r="M103" s="110"/>
      <c r="N103" s="111"/>
      <c r="O103" s="112"/>
      <c r="P103" s="112"/>
      <c r="Q103" s="112"/>
      <c r="R103" s="112"/>
      <c r="S103" s="112"/>
    </row>
    <row r="104" spans="3:19" outlineLevel="2" x14ac:dyDescent="0.25">
      <c r="C104" s="113"/>
      <c r="D104" s="222"/>
      <c r="E104" s="101"/>
      <c r="F104" s="108" t="s">
        <v>481</v>
      </c>
      <c r="G104" s="119"/>
      <c r="H104" s="101"/>
      <c r="J104" s="109">
        <v>933333</v>
      </c>
      <c r="K104" s="125"/>
      <c r="L104" s="115"/>
      <c r="M104" s="114"/>
      <c r="N104" s="111"/>
      <c r="O104" s="112"/>
      <c r="P104" s="112"/>
      <c r="Q104" s="112"/>
      <c r="R104" s="112"/>
      <c r="S104" s="112"/>
    </row>
    <row r="105" spans="3:19" outlineLevel="1" x14ac:dyDescent="0.25">
      <c r="C105" s="113"/>
      <c r="D105" s="222"/>
      <c r="E105" s="118" t="s">
        <v>1149</v>
      </c>
      <c r="F105" s="113" t="s">
        <v>1485</v>
      </c>
      <c r="G105" s="119"/>
      <c r="H105" s="101"/>
      <c r="J105" s="117">
        <f>SUM(J100:J104)</f>
        <v>13482667</v>
      </c>
      <c r="K105" s="125"/>
      <c r="L105" s="115"/>
      <c r="M105" s="114"/>
      <c r="N105" s="111"/>
      <c r="O105" s="112"/>
      <c r="P105" s="112"/>
      <c r="Q105" s="112"/>
      <c r="R105" s="112"/>
      <c r="S105" s="112"/>
    </row>
    <row r="106" spans="3:19" outlineLevel="1" x14ac:dyDescent="0.25">
      <c r="C106" s="113"/>
      <c r="D106" s="222"/>
      <c r="E106" s="118"/>
      <c r="F106" s="113"/>
      <c r="G106" s="119"/>
      <c r="H106" s="101"/>
      <c r="J106" s="117"/>
      <c r="K106" s="125"/>
      <c r="L106" s="115"/>
      <c r="M106" s="114"/>
      <c r="N106" s="111"/>
      <c r="O106" s="112"/>
      <c r="P106" s="112"/>
      <c r="Q106" s="112"/>
      <c r="R106" s="112"/>
      <c r="S106" s="112"/>
    </row>
    <row r="107" spans="3:19" ht="25.5" outlineLevel="2" x14ac:dyDescent="0.25">
      <c r="C107" s="108" t="s">
        <v>1246</v>
      </c>
      <c r="D107" s="222">
        <v>80419770</v>
      </c>
      <c r="E107" s="108" t="s">
        <v>1486</v>
      </c>
      <c r="F107" s="108" t="s">
        <v>443</v>
      </c>
      <c r="G107" s="119" t="s">
        <v>460</v>
      </c>
      <c r="H107" s="101" t="s">
        <v>22</v>
      </c>
      <c r="J107" s="109">
        <v>55193139</v>
      </c>
      <c r="K107" s="125"/>
      <c r="L107" s="110">
        <v>45046</v>
      </c>
      <c r="M107" s="114">
        <f>+L107+30</f>
        <v>45076</v>
      </c>
      <c r="N107" s="111"/>
      <c r="O107" s="112"/>
      <c r="P107" s="112"/>
      <c r="Q107" s="112"/>
      <c r="R107" s="112"/>
      <c r="S107" s="112"/>
    </row>
    <row r="108" spans="3:19" outlineLevel="2" x14ac:dyDescent="0.25">
      <c r="C108" s="113"/>
      <c r="D108" s="222"/>
      <c r="E108" s="101"/>
      <c r="F108" s="108" t="s">
        <v>466</v>
      </c>
      <c r="G108" s="119" t="s">
        <v>460</v>
      </c>
      <c r="H108" s="101" t="s">
        <v>22</v>
      </c>
      <c r="J108" s="109">
        <v>13333320</v>
      </c>
      <c r="K108" s="125"/>
      <c r="L108" s="110">
        <v>45169</v>
      </c>
      <c r="M108" s="110">
        <v>45169</v>
      </c>
      <c r="N108" s="111"/>
      <c r="O108" s="112"/>
      <c r="P108" s="112"/>
      <c r="Q108" s="112"/>
      <c r="R108" s="112"/>
      <c r="S108" s="112"/>
    </row>
    <row r="109" spans="3:19" outlineLevel="2" x14ac:dyDescent="0.25">
      <c r="C109" s="113"/>
      <c r="D109" s="222"/>
      <c r="E109" s="101"/>
      <c r="F109" s="108" t="s">
        <v>476</v>
      </c>
      <c r="G109" s="119" t="s">
        <v>460</v>
      </c>
      <c r="H109" s="101" t="s">
        <v>22</v>
      </c>
      <c r="J109" s="109">
        <v>1333333</v>
      </c>
      <c r="K109" s="125"/>
      <c r="L109" s="110">
        <v>45046</v>
      </c>
      <c r="M109" s="114">
        <f>+L109+30</f>
        <v>45076</v>
      </c>
      <c r="N109" s="111"/>
      <c r="O109" s="112"/>
      <c r="P109" s="112"/>
      <c r="Q109" s="112"/>
      <c r="R109" s="112"/>
      <c r="S109" s="112"/>
    </row>
    <row r="110" spans="3:19" outlineLevel="2" x14ac:dyDescent="0.25">
      <c r="C110" s="113"/>
      <c r="D110" s="222"/>
      <c r="E110" s="101"/>
      <c r="F110" s="108" t="s">
        <v>478</v>
      </c>
      <c r="G110" s="119" t="s">
        <v>460</v>
      </c>
      <c r="H110" s="101" t="s">
        <v>22</v>
      </c>
      <c r="J110" s="109">
        <v>3333320</v>
      </c>
      <c r="K110" s="125"/>
      <c r="L110" s="110">
        <v>45046</v>
      </c>
      <c r="M110" s="110">
        <f>+L110</f>
        <v>45046</v>
      </c>
      <c r="N110" s="111"/>
      <c r="O110" s="112"/>
      <c r="P110" s="112"/>
      <c r="Q110" s="112"/>
      <c r="R110" s="112"/>
      <c r="S110" s="112"/>
    </row>
    <row r="111" spans="3:19" outlineLevel="2" x14ac:dyDescent="0.25">
      <c r="C111" s="113"/>
      <c r="D111" s="222"/>
      <c r="E111" s="101"/>
      <c r="F111" s="108" t="s">
        <v>481</v>
      </c>
      <c r="G111" s="119" t="s">
        <v>460</v>
      </c>
      <c r="H111" s="101" t="s">
        <v>22</v>
      </c>
      <c r="J111" s="109">
        <v>10726666</v>
      </c>
      <c r="K111" s="125"/>
      <c r="L111" s="115">
        <v>45046</v>
      </c>
      <c r="M111" s="114">
        <f>+L111+30</f>
        <v>45076</v>
      </c>
      <c r="N111" s="111"/>
      <c r="O111" s="112"/>
      <c r="P111" s="112"/>
      <c r="Q111" s="112"/>
      <c r="R111" s="112"/>
      <c r="S111" s="112"/>
    </row>
    <row r="112" spans="3:19" outlineLevel="1" x14ac:dyDescent="0.25">
      <c r="C112" s="113"/>
      <c r="D112" s="222"/>
      <c r="E112" s="118" t="s">
        <v>1159</v>
      </c>
      <c r="F112" s="113" t="s">
        <v>1485</v>
      </c>
      <c r="G112" s="119"/>
      <c r="H112" s="101"/>
      <c r="J112" s="117">
        <f>SUM(J107:J111)</f>
        <v>83919778</v>
      </c>
      <c r="K112" s="125"/>
      <c r="L112" s="115"/>
      <c r="M112" s="114"/>
      <c r="N112" s="111"/>
      <c r="O112" s="112"/>
      <c r="P112" s="112"/>
      <c r="Q112" s="112"/>
      <c r="R112" s="112"/>
      <c r="S112" s="112"/>
    </row>
    <row r="113" spans="3:19" outlineLevel="1" x14ac:dyDescent="0.25">
      <c r="C113" s="113"/>
      <c r="D113" s="222"/>
      <c r="E113" s="118"/>
      <c r="F113" s="113"/>
      <c r="G113" s="119"/>
      <c r="H113" s="101"/>
      <c r="J113" s="117"/>
      <c r="K113" s="125"/>
      <c r="L113" s="115"/>
      <c r="M113" s="114"/>
      <c r="N113" s="111"/>
      <c r="O113" s="112"/>
      <c r="P113" s="112"/>
      <c r="Q113" s="112"/>
      <c r="R113" s="112"/>
      <c r="S113" s="112"/>
    </row>
    <row r="114" spans="3:19" outlineLevel="2" x14ac:dyDescent="0.25">
      <c r="C114" s="108" t="s">
        <v>1246</v>
      </c>
      <c r="D114" s="222">
        <v>1026305282</v>
      </c>
      <c r="E114" s="101" t="s">
        <v>225</v>
      </c>
      <c r="F114" s="108" t="s">
        <v>443</v>
      </c>
      <c r="G114" s="120" t="s">
        <v>226</v>
      </c>
      <c r="H114" s="101" t="s">
        <v>22</v>
      </c>
      <c r="J114" s="109">
        <v>1512728</v>
      </c>
      <c r="K114" s="125"/>
      <c r="L114" s="110">
        <v>45046</v>
      </c>
      <c r="M114" s="114">
        <f>+L114+30</f>
        <v>45076</v>
      </c>
      <c r="N114" s="111"/>
      <c r="O114" s="112"/>
      <c r="P114" s="112"/>
      <c r="Q114" s="112"/>
      <c r="R114" s="112"/>
      <c r="S114" s="112"/>
    </row>
    <row r="115" spans="3:19" outlineLevel="2" x14ac:dyDescent="0.25">
      <c r="C115" s="113"/>
      <c r="D115" s="222"/>
      <c r="E115" s="101"/>
      <c r="F115" s="108" t="s">
        <v>466</v>
      </c>
      <c r="G115" s="120" t="s">
        <v>226</v>
      </c>
      <c r="H115" s="101" t="s">
        <v>22</v>
      </c>
      <c r="J115" s="109">
        <v>738458</v>
      </c>
      <c r="K115" s="125"/>
      <c r="L115" s="110">
        <v>45046</v>
      </c>
      <c r="M115" s="114">
        <f>+L115+30</f>
        <v>45076</v>
      </c>
      <c r="N115" s="111"/>
      <c r="O115" s="112"/>
      <c r="P115" s="112"/>
      <c r="Q115" s="112"/>
      <c r="R115" s="112"/>
      <c r="S115" s="112"/>
    </row>
    <row r="116" spans="3:19" outlineLevel="2" x14ac:dyDescent="0.25">
      <c r="C116" s="113"/>
      <c r="D116" s="222"/>
      <c r="E116" s="101"/>
      <c r="F116" s="108" t="s">
        <v>476</v>
      </c>
      <c r="G116" s="120" t="s">
        <v>226</v>
      </c>
      <c r="H116" s="101" t="s">
        <v>22</v>
      </c>
      <c r="J116" s="109">
        <v>24000</v>
      </c>
      <c r="K116" s="125"/>
      <c r="L116" s="110">
        <v>45046</v>
      </c>
      <c r="M116" s="114">
        <f>+L116+30</f>
        <v>45076</v>
      </c>
      <c r="N116" s="111"/>
      <c r="O116" s="112"/>
      <c r="P116" s="112"/>
      <c r="Q116" s="112"/>
      <c r="R116" s="112"/>
      <c r="S116" s="112"/>
    </row>
    <row r="117" spans="3:19" outlineLevel="2" x14ac:dyDescent="0.25">
      <c r="C117" s="113"/>
      <c r="D117" s="222"/>
      <c r="E117" s="101"/>
      <c r="F117" s="108" t="s">
        <v>478</v>
      </c>
      <c r="G117" s="120" t="s">
        <v>226</v>
      </c>
      <c r="H117" s="101" t="s">
        <v>22</v>
      </c>
      <c r="J117" s="109">
        <v>599996</v>
      </c>
      <c r="K117" s="125"/>
      <c r="L117" s="110">
        <v>45260</v>
      </c>
      <c r="M117" s="110">
        <f>+L117</f>
        <v>45260</v>
      </c>
      <c r="N117" s="111"/>
      <c r="O117" s="112"/>
      <c r="P117" s="112"/>
      <c r="Q117" s="112"/>
      <c r="R117" s="112"/>
      <c r="S117" s="112"/>
    </row>
    <row r="118" spans="3:19" outlineLevel="2" x14ac:dyDescent="0.25">
      <c r="C118" s="113"/>
      <c r="D118" s="222"/>
      <c r="E118" s="101"/>
      <c r="F118" s="108" t="s">
        <v>481</v>
      </c>
      <c r="G118" s="120" t="s">
        <v>226</v>
      </c>
      <c r="H118" s="101" t="s">
        <v>22</v>
      </c>
      <c r="J118" s="109">
        <v>433696</v>
      </c>
      <c r="K118" s="125"/>
      <c r="L118" s="115">
        <v>45046</v>
      </c>
      <c r="M118" s="114">
        <f>+L118+30</f>
        <v>45076</v>
      </c>
      <c r="N118" s="111"/>
      <c r="O118" s="112"/>
      <c r="P118" s="112"/>
      <c r="Q118" s="112"/>
      <c r="R118" s="112"/>
      <c r="S118" s="112"/>
    </row>
    <row r="119" spans="3:19" outlineLevel="1" x14ac:dyDescent="0.25">
      <c r="C119" s="113"/>
      <c r="D119" s="222"/>
      <c r="E119" s="118" t="s">
        <v>1144</v>
      </c>
      <c r="F119" s="113" t="s">
        <v>1485</v>
      </c>
      <c r="G119" s="120"/>
      <c r="H119" s="101"/>
      <c r="J119" s="117">
        <f>SUM(J114:J118)</f>
        <v>3308878</v>
      </c>
      <c r="K119" s="125"/>
      <c r="L119" s="115"/>
      <c r="M119" s="114"/>
      <c r="N119" s="111"/>
      <c r="O119" s="112"/>
      <c r="P119" s="112"/>
      <c r="Q119" s="112"/>
      <c r="R119" s="112"/>
      <c r="S119" s="112"/>
    </row>
    <row r="120" spans="3:19" outlineLevel="1" x14ac:dyDescent="0.25">
      <c r="C120" s="113"/>
      <c r="D120" s="222"/>
      <c r="E120" s="118"/>
      <c r="F120" s="113"/>
      <c r="G120" s="120"/>
      <c r="H120" s="101"/>
      <c r="J120" s="117"/>
      <c r="K120" s="125"/>
      <c r="L120" s="115"/>
      <c r="M120" s="114"/>
      <c r="N120" s="111"/>
      <c r="O120" s="112"/>
      <c r="P120" s="112"/>
      <c r="Q120" s="112"/>
      <c r="R120" s="112"/>
      <c r="S120" s="112"/>
    </row>
    <row r="121" spans="3:19" outlineLevel="2" x14ac:dyDescent="0.25">
      <c r="C121" s="108" t="s">
        <v>1246</v>
      </c>
      <c r="D121" s="222">
        <v>87102107</v>
      </c>
      <c r="E121" s="101" t="s">
        <v>463</v>
      </c>
      <c r="F121" s="108" t="s">
        <v>443</v>
      </c>
      <c r="G121" s="101" t="s">
        <v>464</v>
      </c>
      <c r="H121" s="101" t="s">
        <v>22</v>
      </c>
      <c r="J121" s="109">
        <v>5435235</v>
      </c>
      <c r="K121" s="125"/>
      <c r="L121" s="110">
        <v>45047</v>
      </c>
      <c r="M121" s="114">
        <f>+L121+30</f>
        <v>45077</v>
      </c>
      <c r="N121" s="111"/>
      <c r="O121" s="112"/>
      <c r="P121" s="112"/>
      <c r="Q121" s="112"/>
      <c r="R121" s="112"/>
      <c r="S121" s="112"/>
    </row>
    <row r="122" spans="3:19" outlineLevel="2" x14ac:dyDescent="0.25">
      <c r="C122" s="113"/>
      <c r="D122" s="222"/>
      <c r="E122" s="101"/>
      <c r="F122" s="108" t="s">
        <v>466</v>
      </c>
      <c r="G122" s="101" t="s">
        <v>464</v>
      </c>
      <c r="H122" s="101" t="s">
        <v>22</v>
      </c>
      <c r="J122" s="109">
        <v>4166669</v>
      </c>
      <c r="K122" s="125"/>
      <c r="L122" s="110">
        <v>45169</v>
      </c>
      <c r="M122" s="110">
        <v>45169</v>
      </c>
      <c r="N122" s="111"/>
      <c r="O122" s="112"/>
      <c r="P122" s="112"/>
      <c r="Q122" s="112"/>
      <c r="R122" s="112"/>
      <c r="S122" s="112"/>
    </row>
    <row r="123" spans="3:19" outlineLevel="2" x14ac:dyDescent="0.25">
      <c r="C123" s="113"/>
      <c r="D123" s="222"/>
      <c r="E123" s="101"/>
      <c r="F123" s="108" t="s">
        <v>476</v>
      </c>
      <c r="G123" s="101" t="s">
        <v>464</v>
      </c>
      <c r="H123" s="101" t="s">
        <v>22</v>
      </c>
      <c r="J123" s="109">
        <v>500000</v>
      </c>
      <c r="K123" s="125"/>
      <c r="L123" s="110">
        <v>45107</v>
      </c>
      <c r="M123" s="114">
        <f>+L123+30</f>
        <v>45137</v>
      </c>
      <c r="N123" s="111"/>
      <c r="O123" s="112"/>
      <c r="P123" s="112"/>
      <c r="Q123" s="112"/>
      <c r="R123" s="112"/>
      <c r="S123" s="112"/>
    </row>
    <row r="124" spans="3:19" outlineLevel="2" x14ac:dyDescent="0.25">
      <c r="C124" s="113"/>
      <c r="D124" s="222"/>
      <c r="E124" s="101"/>
      <c r="F124" s="108" t="s">
        <v>481</v>
      </c>
      <c r="G124" s="101" t="s">
        <v>464</v>
      </c>
      <c r="H124" s="101" t="s">
        <v>22</v>
      </c>
      <c r="J124" s="109">
        <v>454507</v>
      </c>
      <c r="K124" s="125"/>
      <c r="L124" s="115">
        <v>45016</v>
      </c>
      <c r="M124" s="114">
        <f>+L124+30</f>
        <v>45046</v>
      </c>
      <c r="N124" s="111"/>
      <c r="O124" s="112"/>
      <c r="P124" s="112"/>
      <c r="Q124" s="112"/>
      <c r="R124" s="112"/>
      <c r="S124" s="112"/>
    </row>
    <row r="125" spans="3:19" outlineLevel="1" x14ac:dyDescent="0.25">
      <c r="C125" s="113"/>
      <c r="D125" s="222"/>
      <c r="E125" s="118" t="s">
        <v>1161</v>
      </c>
      <c r="F125" s="113" t="s">
        <v>1485</v>
      </c>
      <c r="G125" s="101"/>
      <c r="H125" s="101"/>
      <c r="J125" s="117">
        <f>SUM(J121:J124)</f>
        <v>10556411</v>
      </c>
      <c r="K125" s="125"/>
      <c r="L125" s="115"/>
      <c r="M125" s="114"/>
      <c r="N125" s="111"/>
      <c r="O125" s="112"/>
      <c r="P125" s="112"/>
      <c r="Q125" s="112"/>
      <c r="R125" s="112"/>
      <c r="S125" s="112"/>
    </row>
    <row r="126" spans="3:19" outlineLevel="1" x14ac:dyDescent="0.25">
      <c r="C126" s="113"/>
      <c r="D126" s="222"/>
      <c r="E126" s="118"/>
      <c r="F126" s="113"/>
      <c r="G126" s="101"/>
      <c r="H126" s="101"/>
      <c r="J126" s="117"/>
      <c r="K126" s="125"/>
      <c r="L126" s="115"/>
      <c r="M126" s="114"/>
      <c r="N126" s="111"/>
      <c r="O126" s="112"/>
      <c r="P126" s="112"/>
      <c r="Q126" s="112"/>
      <c r="R126" s="112"/>
      <c r="S126" s="112"/>
    </row>
    <row r="127" spans="3:19" outlineLevel="2" x14ac:dyDescent="0.25">
      <c r="C127" s="108" t="s">
        <v>1246</v>
      </c>
      <c r="D127" s="222">
        <v>356007</v>
      </c>
      <c r="E127" s="101" t="s">
        <v>447</v>
      </c>
      <c r="F127" s="108" t="s">
        <v>443</v>
      </c>
      <c r="G127" s="121" t="s">
        <v>448</v>
      </c>
      <c r="H127" s="101" t="s">
        <v>22</v>
      </c>
      <c r="J127" s="109">
        <v>38220000</v>
      </c>
      <c r="K127" s="125"/>
      <c r="L127" s="110">
        <v>45126</v>
      </c>
      <c r="M127" s="114">
        <f>+L127+30</f>
        <v>45156</v>
      </c>
      <c r="N127" s="111"/>
      <c r="O127" s="112"/>
      <c r="P127" s="112"/>
      <c r="Q127" s="112"/>
      <c r="R127" s="112"/>
      <c r="S127" s="112"/>
    </row>
    <row r="128" spans="3:19" outlineLevel="2" x14ac:dyDescent="0.25">
      <c r="C128" s="113"/>
      <c r="D128" s="222"/>
      <c r="E128" s="101"/>
      <c r="F128" s="108" t="s">
        <v>481</v>
      </c>
      <c r="G128" s="121" t="s">
        <v>448</v>
      </c>
      <c r="H128" s="101" t="s">
        <v>22</v>
      </c>
      <c r="J128" s="109">
        <v>6300000</v>
      </c>
      <c r="K128" s="125"/>
      <c r="L128" s="115">
        <v>45107</v>
      </c>
      <c r="M128" s="114">
        <f>+L128+30</f>
        <v>45137</v>
      </c>
      <c r="N128" s="111"/>
      <c r="O128" s="112"/>
      <c r="P128" s="112"/>
      <c r="Q128" s="112"/>
      <c r="R128" s="112"/>
      <c r="S128" s="112"/>
    </row>
    <row r="129" spans="3:19" outlineLevel="2" x14ac:dyDescent="0.25">
      <c r="C129" s="113"/>
      <c r="D129" s="222"/>
      <c r="E129" s="101"/>
      <c r="F129" s="122" t="s">
        <v>1338</v>
      </c>
      <c r="G129" s="121"/>
      <c r="H129" s="101"/>
      <c r="J129" s="109">
        <v>1983333</v>
      </c>
      <c r="K129" s="125"/>
      <c r="L129" s="115"/>
      <c r="M129" s="114">
        <v>45137</v>
      </c>
      <c r="N129" s="111"/>
      <c r="O129" s="112"/>
      <c r="P129" s="112"/>
      <c r="Q129" s="112"/>
      <c r="R129" s="112"/>
      <c r="S129" s="112"/>
    </row>
    <row r="130" spans="3:19" outlineLevel="2" x14ac:dyDescent="0.25">
      <c r="C130" s="113"/>
      <c r="D130" s="222"/>
      <c r="E130" s="101"/>
      <c r="F130" s="122" t="s">
        <v>1339</v>
      </c>
      <c r="G130" s="121"/>
      <c r="H130" s="101"/>
      <c r="J130" s="109">
        <v>134867</v>
      </c>
      <c r="K130" s="125"/>
      <c r="L130" s="115"/>
      <c r="M130" s="114">
        <v>45137</v>
      </c>
      <c r="N130" s="111"/>
      <c r="O130" s="112"/>
      <c r="P130" s="112"/>
      <c r="Q130" s="112"/>
      <c r="R130" s="112"/>
      <c r="S130" s="112"/>
    </row>
    <row r="131" spans="3:19" outlineLevel="2" x14ac:dyDescent="0.25">
      <c r="C131" s="113"/>
      <c r="D131" s="222"/>
      <c r="E131" s="101"/>
      <c r="F131" s="122" t="s">
        <v>1340</v>
      </c>
      <c r="G131" s="121"/>
      <c r="H131" s="101"/>
      <c r="J131" s="109">
        <v>1983333</v>
      </c>
      <c r="K131" s="125"/>
      <c r="L131" s="115"/>
      <c r="M131" s="114">
        <v>45137</v>
      </c>
      <c r="N131" s="111"/>
      <c r="O131" s="112"/>
      <c r="P131" s="112"/>
      <c r="Q131" s="112"/>
      <c r="R131" s="112"/>
      <c r="S131" s="112"/>
    </row>
    <row r="132" spans="3:19" outlineLevel="2" x14ac:dyDescent="0.25">
      <c r="C132" s="113"/>
      <c r="D132" s="222"/>
      <c r="E132" s="101"/>
      <c r="F132" s="122" t="s">
        <v>1341</v>
      </c>
      <c r="G132" s="121"/>
      <c r="H132" s="101"/>
      <c r="J132" s="109">
        <v>28233333</v>
      </c>
      <c r="K132" s="125"/>
      <c r="L132" s="115"/>
      <c r="M132" s="114">
        <v>45137</v>
      </c>
      <c r="N132" s="111"/>
      <c r="O132" s="112"/>
      <c r="P132" s="112"/>
      <c r="Q132" s="112"/>
      <c r="R132" s="112"/>
      <c r="S132" s="112"/>
    </row>
    <row r="133" spans="3:19" outlineLevel="1" x14ac:dyDescent="0.25">
      <c r="C133" s="113"/>
      <c r="D133" s="222"/>
      <c r="E133" s="118" t="s">
        <v>1151</v>
      </c>
      <c r="F133" s="113" t="s">
        <v>1485</v>
      </c>
      <c r="G133" s="121"/>
      <c r="H133" s="101"/>
      <c r="J133" s="117">
        <f>SUM(J127:J132)</f>
        <v>76854866</v>
      </c>
      <c r="K133" s="125"/>
      <c r="L133" s="115"/>
      <c r="M133" s="114"/>
      <c r="N133" s="111"/>
      <c r="O133" s="112"/>
      <c r="P133" s="112"/>
      <c r="Q133" s="112"/>
      <c r="R133" s="112"/>
      <c r="S133" s="112"/>
    </row>
    <row r="134" spans="3:19" outlineLevel="1" x14ac:dyDescent="0.25">
      <c r="C134" s="113"/>
      <c r="D134" s="222"/>
      <c r="E134" s="118"/>
      <c r="F134" s="113"/>
      <c r="G134" s="121"/>
      <c r="H134" s="101"/>
      <c r="J134" s="117"/>
      <c r="K134" s="125"/>
      <c r="L134" s="115"/>
      <c r="M134" s="114"/>
      <c r="N134" s="111"/>
      <c r="O134" s="112"/>
      <c r="P134" s="112"/>
      <c r="Q134" s="112"/>
      <c r="R134" s="112"/>
      <c r="S134" s="112"/>
    </row>
    <row r="135" spans="3:19" outlineLevel="2" x14ac:dyDescent="0.25">
      <c r="C135" s="108" t="s">
        <v>1246</v>
      </c>
      <c r="D135" s="222">
        <v>79878582</v>
      </c>
      <c r="E135" s="101" t="s">
        <v>455</v>
      </c>
      <c r="F135" s="108" t="s">
        <v>443</v>
      </c>
      <c r="G135" s="121" t="s">
        <v>456</v>
      </c>
      <c r="H135" s="101" t="s">
        <v>22</v>
      </c>
      <c r="J135" s="109">
        <v>27186667</v>
      </c>
      <c r="K135" s="125"/>
      <c r="L135" s="110">
        <v>45046</v>
      </c>
      <c r="M135" s="114">
        <f>+L135+30</f>
        <v>45076</v>
      </c>
      <c r="N135" s="111"/>
      <c r="O135" s="112"/>
      <c r="P135" s="112"/>
      <c r="Q135" s="112"/>
      <c r="R135" s="112"/>
      <c r="S135" s="112"/>
    </row>
    <row r="136" spans="3:19" outlineLevel="2" x14ac:dyDescent="0.25">
      <c r="C136" s="113"/>
      <c r="D136" s="222"/>
      <c r="E136" s="101"/>
      <c r="F136" s="108" t="s">
        <v>466</v>
      </c>
      <c r="G136" s="121" t="s">
        <v>456</v>
      </c>
      <c r="H136" s="101" t="s">
        <v>22</v>
      </c>
      <c r="J136" s="109">
        <v>5388889</v>
      </c>
      <c r="K136" s="125"/>
      <c r="L136" s="110">
        <v>45169</v>
      </c>
      <c r="M136" s="110">
        <v>45169</v>
      </c>
      <c r="N136" s="111"/>
      <c r="O136" s="112"/>
      <c r="P136" s="112"/>
      <c r="Q136" s="112"/>
      <c r="R136" s="112"/>
      <c r="S136" s="112"/>
    </row>
    <row r="137" spans="3:19" outlineLevel="2" x14ac:dyDescent="0.25">
      <c r="C137" s="113"/>
      <c r="D137" s="222"/>
      <c r="E137" s="101"/>
      <c r="F137" s="108" t="s">
        <v>476</v>
      </c>
      <c r="G137" s="121" t="s">
        <v>456</v>
      </c>
      <c r="H137" s="101" t="s">
        <v>22</v>
      </c>
      <c r="J137" s="109">
        <v>480000</v>
      </c>
      <c r="K137" s="125"/>
      <c r="L137" s="110">
        <v>45169</v>
      </c>
      <c r="M137" s="110">
        <v>45169</v>
      </c>
      <c r="N137" s="111"/>
      <c r="O137" s="112"/>
      <c r="P137" s="112"/>
      <c r="Q137" s="112"/>
      <c r="R137" s="112"/>
      <c r="S137" s="112"/>
    </row>
    <row r="138" spans="3:19" outlineLevel="2" x14ac:dyDescent="0.25">
      <c r="C138" s="113"/>
      <c r="D138" s="222"/>
      <c r="E138" s="101"/>
      <c r="F138" s="108" t="s">
        <v>478</v>
      </c>
      <c r="G138" s="121" t="s">
        <v>456</v>
      </c>
      <c r="H138" s="101" t="s">
        <v>22</v>
      </c>
      <c r="J138" s="109">
        <v>1388889</v>
      </c>
      <c r="K138" s="125"/>
      <c r="L138" s="110">
        <v>45046</v>
      </c>
      <c r="M138" s="110">
        <f>+L138</f>
        <v>45046</v>
      </c>
      <c r="N138" s="111"/>
      <c r="O138" s="112"/>
      <c r="P138" s="112"/>
      <c r="Q138" s="112"/>
      <c r="R138" s="112"/>
      <c r="S138" s="112"/>
    </row>
    <row r="139" spans="3:19" outlineLevel="2" x14ac:dyDescent="0.25">
      <c r="C139" s="113"/>
      <c r="D139" s="222"/>
      <c r="E139" s="101"/>
      <c r="F139" s="108" t="s">
        <v>481</v>
      </c>
      <c r="G139" s="121" t="s">
        <v>456</v>
      </c>
      <c r="H139" s="101" t="s">
        <v>22</v>
      </c>
      <c r="J139" s="109">
        <v>1388889</v>
      </c>
      <c r="K139" s="125"/>
      <c r="L139" s="115">
        <v>45046</v>
      </c>
      <c r="M139" s="114">
        <f>+L139+30</f>
        <v>45076</v>
      </c>
      <c r="N139" s="111"/>
      <c r="O139" s="112"/>
      <c r="P139" s="112"/>
      <c r="Q139" s="112"/>
      <c r="R139" s="112"/>
      <c r="S139" s="112"/>
    </row>
    <row r="140" spans="3:19" outlineLevel="1" x14ac:dyDescent="0.25">
      <c r="C140" s="113"/>
      <c r="D140" s="222"/>
      <c r="E140" s="118" t="s">
        <v>1157</v>
      </c>
      <c r="F140" s="113" t="s">
        <v>1485</v>
      </c>
      <c r="G140" s="121"/>
      <c r="H140" s="101"/>
      <c r="J140" s="117">
        <f>SUM(J135:J139)</f>
        <v>35833334</v>
      </c>
      <c r="K140" s="125"/>
      <c r="L140" s="115"/>
      <c r="M140" s="114"/>
      <c r="N140" s="111"/>
      <c r="O140" s="112"/>
      <c r="P140" s="112"/>
      <c r="Q140" s="112"/>
      <c r="R140" s="112"/>
      <c r="S140" s="112"/>
    </row>
    <row r="141" spans="3:19" outlineLevel="1" x14ac:dyDescent="0.25">
      <c r="C141" s="113"/>
      <c r="D141" s="222"/>
      <c r="E141" s="118"/>
      <c r="F141" s="113"/>
      <c r="G141" s="121"/>
      <c r="H141" s="101"/>
      <c r="J141" s="117"/>
      <c r="K141" s="125"/>
      <c r="L141" s="115"/>
      <c r="M141" s="114"/>
      <c r="N141" s="111"/>
      <c r="O141" s="112"/>
      <c r="P141" s="112"/>
      <c r="Q141" s="112"/>
      <c r="R141" s="112"/>
      <c r="S141" s="112"/>
    </row>
    <row r="142" spans="3:19" outlineLevel="2" x14ac:dyDescent="0.25">
      <c r="C142" s="108" t="s">
        <v>1246</v>
      </c>
      <c r="D142" s="222">
        <v>17063209</v>
      </c>
      <c r="E142" s="101" t="s">
        <v>60</v>
      </c>
      <c r="F142" s="108" t="s">
        <v>443</v>
      </c>
      <c r="G142" s="101" t="s">
        <v>196</v>
      </c>
      <c r="H142" s="101" t="s">
        <v>22</v>
      </c>
      <c r="J142" s="109">
        <v>162024443</v>
      </c>
      <c r="K142" s="125"/>
      <c r="L142" s="110">
        <v>45168</v>
      </c>
      <c r="M142" s="110">
        <v>45168</v>
      </c>
      <c r="N142" s="111"/>
      <c r="O142" s="112"/>
      <c r="P142" s="112"/>
      <c r="Q142" s="112"/>
      <c r="R142" s="112"/>
      <c r="S142" s="112"/>
    </row>
    <row r="143" spans="3:19" outlineLevel="2" x14ac:dyDescent="0.25">
      <c r="C143" s="113"/>
      <c r="D143" s="222"/>
      <c r="E143" s="101"/>
      <c r="F143" s="108" t="s">
        <v>466</v>
      </c>
      <c r="G143" s="101" t="s">
        <v>196</v>
      </c>
      <c r="H143" s="101" t="s">
        <v>22</v>
      </c>
      <c r="J143" s="109">
        <v>24444403</v>
      </c>
      <c r="K143" s="125"/>
      <c r="L143" s="110">
        <v>45077</v>
      </c>
      <c r="M143" s="114">
        <f>+L143+30</f>
        <v>45107</v>
      </c>
      <c r="N143" s="111"/>
      <c r="O143" s="112"/>
      <c r="P143" s="112"/>
      <c r="Q143" s="112"/>
      <c r="R143" s="112"/>
      <c r="S143" s="112"/>
    </row>
    <row r="144" spans="3:19" outlineLevel="2" x14ac:dyDescent="0.25">
      <c r="C144" s="113"/>
      <c r="D144" s="222"/>
      <c r="E144" s="101"/>
      <c r="F144" s="108" t="s">
        <v>476</v>
      </c>
      <c r="G144" s="101" t="s">
        <v>196</v>
      </c>
      <c r="H144" s="101" t="s">
        <v>22</v>
      </c>
      <c r="J144" s="109">
        <v>2933328</v>
      </c>
      <c r="K144" s="125"/>
      <c r="L144" s="110">
        <v>45167</v>
      </c>
      <c r="M144" s="110">
        <v>45167</v>
      </c>
      <c r="N144" s="111"/>
      <c r="O144" s="112"/>
      <c r="P144" s="112"/>
      <c r="Q144" s="112"/>
      <c r="R144" s="112"/>
      <c r="S144" s="112"/>
    </row>
    <row r="145" spans="3:19" outlineLevel="2" x14ac:dyDescent="0.25">
      <c r="C145" s="113"/>
      <c r="D145" s="222"/>
      <c r="E145" s="101"/>
      <c r="F145" s="108" t="s">
        <v>478</v>
      </c>
      <c r="G145" s="101" t="s">
        <v>479</v>
      </c>
      <c r="H145" s="101" t="s">
        <v>22</v>
      </c>
      <c r="J145" s="109">
        <v>9444423</v>
      </c>
      <c r="K145" s="125"/>
      <c r="L145" s="110">
        <v>45077</v>
      </c>
      <c r="M145" s="110">
        <f>+L145</f>
        <v>45077</v>
      </c>
      <c r="N145" s="111"/>
      <c r="O145" s="112"/>
      <c r="P145" s="112"/>
      <c r="Q145" s="112"/>
      <c r="R145" s="112"/>
      <c r="S145" s="112"/>
    </row>
    <row r="146" spans="3:19" outlineLevel="2" x14ac:dyDescent="0.25">
      <c r="C146" s="113"/>
      <c r="D146" s="222"/>
      <c r="E146" s="101"/>
      <c r="F146" s="108" t="s">
        <v>481</v>
      </c>
      <c r="G146" s="101" t="s">
        <v>479</v>
      </c>
      <c r="H146" s="101" t="s">
        <v>22</v>
      </c>
      <c r="J146" s="109">
        <v>22068890</v>
      </c>
      <c r="K146" s="125"/>
      <c r="L146" s="115">
        <v>45260</v>
      </c>
      <c r="M146" s="115">
        <v>45169</v>
      </c>
      <c r="N146" s="111"/>
      <c r="O146" s="112"/>
      <c r="P146" s="112"/>
      <c r="Q146" s="112"/>
      <c r="R146" s="112"/>
      <c r="S146" s="112"/>
    </row>
    <row r="147" spans="3:19" outlineLevel="1" x14ac:dyDescent="0.25">
      <c r="C147" s="113"/>
      <c r="D147" s="222"/>
      <c r="E147" s="118" t="s">
        <v>1147</v>
      </c>
      <c r="F147" s="113" t="s">
        <v>1485</v>
      </c>
      <c r="G147" s="101"/>
      <c r="H147" s="101"/>
      <c r="J147" s="117">
        <f>SUM(J142:J146)</f>
        <v>220915487</v>
      </c>
      <c r="K147" s="125"/>
      <c r="L147" s="115"/>
      <c r="M147" s="115"/>
      <c r="N147" s="111"/>
      <c r="O147" s="112"/>
      <c r="P147" s="112"/>
      <c r="Q147" s="112"/>
      <c r="R147" s="112"/>
      <c r="S147" s="112"/>
    </row>
    <row r="148" spans="3:19" outlineLevel="1" x14ac:dyDescent="0.25">
      <c r="C148" s="113"/>
      <c r="D148" s="222"/>
      <c r="E148" s="118"/>
      <c r="F148" s="113"/>
      <c r="G148" s="101"/>
      <c r="H148" s="101"/>
      <c r="J148" s="117"/>
      <c r="K148" s="125"/>
      <c r="L148" s="115"/>
      <c r="M148" s="115"/>
      <c r="N148" s="111"/>
      <c r="O148" s="112"/>
      <c r="P148" s="112"/>
      <c r="Q148" s="112"/>
      <c r="R148" s="112"/>
      <c r="S148" s="112"/>
    </row>
    <row r="149" spans="3:19" outlineLevel="2" x14ac:dyDescent="0.25">
      <c r="C149" s="108" t="s">
        <v>1246</v>
      </c>
      <c r="D149" s="222">
        <v>79444838</v>
      </c>
      <c r="E149" s="101" t="s">
        <v>58</v>
      </c>
      <c r="F149" s="108" t="s">
        <v>443</v>
      </c>
      <c r="G149" s="121" t="s">
        <v>59</v>
      </c>
      <c r="H149" s="101" t="s">
        <v>22</v>
      </c>
      <c r="J149" s="117">
        <v>239564594</v>
      </c>
      <c r="K149" s="125"/>
      <c r="L149" s="110">
        <v>44803</v>
      </c>
      <c r="M149" s="110">
        <f>+L149</f>
        <v>44803</v>
      </c>
      <c r="N149" s="111"/>
      <c r="O149" s="112"/>
      <c r="P149" s="112"/>
      <c r="Q149" s="112"/>
      <c r="R149" s="112"/>
      <c r="S149" s="112"/>
    </row>
    <row r="150" spans="3:19" outlineLevel="2" x14ac:dyDescent="0.25">
      <c r="C150" s="108"/>
      <c r="D150" s="222"/>
      <c r="E150" s="101"/>
      <c r="F150" s="108"/>
      <c r="G150" s="121"/>
      <c r="H150" s="101"/>
      <c r="J150" s="117"/>
      <c r="K150" s="125"/>
      <c r="L150" s="110"/>
      <c r="M150" s="110"/>
      <c r="N150" s="111"/>
      <c r="O150" s="112"/>
      <c r="P150" s="112"/>
      <c r="Q150" s="112"/>
      <c r="R150" s="112"/>
      <c r="S150" s="112"/>
    </row>
    <row r="151" spans="3:19" outlineLevel="2" x14ac:dyDescent="0.25">
      <c r="C151" s="108" t="s">
        <v>1246</v>
      </c>
      <c r="D151" s="222">
        <v>52622236</v>
      </c>
      <c r="E151" s="101" t="s">
        <v>237</v>
      </c>
      <c r="F151" s="108" t="s">
        <v>443</v>
      </c>
      <c r="G151" s="121" t="s">
        <v>238</v>
      </c>
      <c r="H151" s="101" t="s">
        <v>22</v>
      </c>
      <c r="J151" s="109">
        <v>64977034</v>
      </c>
      <c r="K151" s="125"/>
      <c r="L151" s="110">
        <v>45167</v>
      </c>
      <c r="M151" s="110">
        <v>45167</v>
      </c>
      <c r="N151" s="111"/>
      <c r="O151" s="112"/>
      <c r="P151" s="112"/>
      <c r="Q151" s="112"/>
      <c r="R151" s="112"/>
      <c r="S151" s="112"/>
    </row>
    <row r="152" spans="3:19" outlineLevel="2" x14ac:dyDescent="0.25">
      <c r="C152" s="113"/>
      <c r="D152" s="222"/>
      <c r="E152" s="101"/>
      <c r="F152" s="108" t="s">
        <v>478</v>
      </c>
      <c r="G152" s="121" t="s">
        <v>238</v>
      </c>
      <c r="H152" s="101" t="s">
        <v>22</v>
      </c>
      <c r="J152" s="109">
        <v>4999980</v>
      </c>
      <c r="K152" s="125"/>
      <c r="L152" s="110">
        <v>45169</v>
      </c>
      <c r="M152" s="110">
        <f>+L152</f>
        <v>45169</v>
      </c>
      <c r="N152" s="111"/>
      <c r="O152" s="112"/>
      <c r="P152" s="112"/>
      <c r="Q152" s="112"/>
      <c r="R152" s="112"/>
      <c r="S152" s="112"/>
    </row>
    <row r="153" spans="3:19" outlineLevel="2" x14ac:dyDescent="0.25">
      <c r="C153" s="113"/>
      <c r="D153" s="222"/>
      <c r="E153" s="101"/>
      <c r="F153" s="108" t="s">
        <v>481</v>
      </c>
      <c r="G153" s="121" t="s">
        <v>238</v>
      </c>
      <c r="H153" s="101" t="s">
        <v>22</v>
      </c>
      <c r="J153" s="109">
        <v>1090000</v>
      </c>
      <c r="K153" s="125"/>
      <c r="L153" s="115">
        <v>45138</v>
      </c>
      <c r="M153" s="114">
        <f>+L153+30</f>
        <v>45168</v>
      </c>
      <c r="N153" s="111"/>
      <c r="O153" s="112"/>
      <c r="P153" s="112"/>
      <c r="Q153" s="112"/>
      <c r="R153" s="112"/>
      <c r="S153" s="112"/>
    </row>
    <row r="154" spans="3:19" outlineLevel="1" x14ac:dyDescent="0.25">
      <c r="C154" s="113"/>
      <c r="D154" s="222"/>
      <c r="E154" s="118" t="s">
        <v>1153</v>
      </c>
      <c r="F154" s="113" t="s">
        <v>1485</v>
      </c>
      <c r="G154" s="121"/>
      <c r="H154" s="101"/>
      <c r="J154" s="117">
        <f>SUM(J151:J153)</f>
        <v>71067014</v>
      </c>
      <c r="K154" s="125"/>
      <c r="L154" s="115"/>
      <c r="M154" s="114"/>
      <c r="N154" s="111"/>
      <c r="O154" s="112"/>
      <c r="P154" s="112"/>
      <c r="Q154" s="112"/>
      <c r="R154" s="112"/>
      <c r="S154" s="112"/>
    </row>
    <row r="155" spans="3:19" outlineLevel="1" x14ac:dyDescent="0.25">
      <c r="C155" s="113"/>
      <c r="D155" s="222"/>
      <c r="E155" s="118"/>
      <c r="F155" s="113"/>
      <c r="G155" s="121"/>
      <c r="H155" s="101"/>
      <c r="J155" s="117"/>
      <c r="K155" s="125"/>
      <c r="L155" s="115"/>
      <c r="M155" s="114"/>
      <c r="N155" s="111"/>
      <c r="O155" s="112"/>
      <c r="P155" s="112"/>
      <c r="Q155" s="112"/>
      <c r="R155" s="112"/>
      <c r="S155" s="112"/>
    </row>
    <row r="156" spans="3:19" outlineLevel="2" x14ac:dyDescent="0.25">
      <c r="C156" s="108" t="s">
        <v>1246</v>
      </c>
      <c r="D156" s="222">
        <v>80411012</v>
      </c>
      <c r="E156" s="101" t="s">
        <v>457</v>
      </c>
      <c r="F156" s="108" t="s">
        <v>443</v>
      </c>
      <c r="G156" s="120" t="s">
        <v>1301</v>
      </c>
      <c r="H156" s="101" t="s">
        <v>22</v>
      </c>
      <c r="J156" s="109">
        <v>20188000</v>
      </c>
      <c r="K156" s="125"/>
      <c r="L156" s="110">
        <v>45168</v>
      </c>
      <c r="M156" s="110">
        <v>45168</v>
      </c>
      <c r="N156" s="111"/>
      <c r="O156" s="112"/>
      <c r="P156" s="112"/>
      <c r="Q156" s="112"/>
      <c r="R156" s="112"/>
      <c r="S156" s="112"/>
    </row>
    <row r="157" spans="3:19" outlineLevel="2" x14ac:dyDescent="0.25">
      <c r="C157" s="113"/>
      <c r="D157" s="222"/>
      <c r="E157" s="101"/>
      <c r="F157" s="108" t="s">
        <v>466</v>
      </c>
      <c r="G157" s="120" t="s">
        <v>458</v>
      </c>
      <c r="H157" s="101" t="s">
        <v>22</v>
      </c>
      <c r="J157" s="109">
        <v>5525888</v>
      </c>
      <c r="K157" s="125"/>
      <c r="L157" s="110">
        <v>45046</v>
      </c>
      <c r="M157" s="114">
        <f>+L157+30</f>
        <v>45076</v>
      </c>
      <c r="N157" s="111"/>
      <c r="O157" s="112"/>
      <c r="P157" s="112"/>
      <c r="Q157" s="112"/>
      <c r="R157" s="112"/>
      <c r="S157" s="112"/>
    </row>
    <row r="158" spans="3:19" outlineLevel="2" x14ac:dyDescent="0.25">
      <c r="C158" s="113"/>
      <c r="D158" s="222"/>
      <c r="E158" s="101"/>
      <c r="F158" s="108" t="s">
        <v>476</v>
      </c>
      <c r="G158" s="120" t="s">
        <v>458</v>
      </c>
      <c r="H158" s="101" t="s">
        <v>22</v>
      </c>
      <c r="J158" s="109">
        <v>663107</v>
      </c>
      <c r="K158" s="125"/>
      <c r="L158" s="110">
        <v>45169</v>
      </c>
      <c r="M158" s="110">
        <v>45169</v>
      </c>
      <c r="N158" s="111"/>
      <c r="O158" s="112"/>
      <c r="P158" s="112"/>
      <c r="Q158" s="112"/>
      <c r="R158" s="112"/>
      <c r="S158" s="112"/>
    </row>
    <row r="159" spans="3:19" outlineLevel="2" x14ac:dyDescent="0.25">
      <c r="C159" s="113"/>
      <c r="D159" s="222"/>
      <c r="E159" s="101"/>
      <c r="F159" s="108" t="s">
        <v>478</v>
      </c>
      <c r="G159" s="120" t="s">
        <v>458</v>
      </c>
      <c r="H159" s="101" t="s">
        <v>22</v>
      </c>
      <c r="J159" s="109">
        <v>3125868</v>
      </c>
      <c r="K159" s="125"/>
      <c r="L159" s="110">
        <v>45260</v>
      </c>
      <c r="M159" s="110">
        <f>+L159</f>
        <v>45260</v>
      </c>
      <c r="N159" s="111"/>
      <c r="O159" s="112"/>
      <c r="P159" s="112"/>
      <c r="Q159" s="112"/>
      <c r="R159" s="112"/>
      <c r="S159" s="112"/>
    </row>
    <row r="160" spans="3:19" outlineLevel="2" x14ac:dyDescent="0.25">
      <c r="C160" s="113"/>
      <c r="D160" s="222"/>
      <c r="E160" s="101"/>
      <c r="F160" s="108" t="s">
        <v>481</v>
      </c>
      <c r="G160" s="120" t="s">
        <v>458</v>
      </c>
      <c r="H160" s="101" t="s">
        <v>22</v>
      </c>
      <c r="J160" s="109">
        <v>623200</v>
      </c>
      <c r="K160" s="125"/>
      <c r="L160" s="115">
        <v>45260</v>
      </c>
      <c r="M160" s="115">
        <v>45169</v>
      </c>
      <c r="N160" s="111"/>
      <c r="O160" s="112"/>
      <c r="P160" s="112"/>
      <c r="Q160" s="112"/>
      <c r="R160" s="112"/>
      <c r="S160" s="112"/>
    </row>
    <row r="161" spans="3:19" outlineLevel="1" x14ac:dyDescent="0.25">
      <c r="C161" s="113"/>
      <c r="D161" s="222"/>
      <c r="E161" s="118" t="s">
        <v>1158</v>
      </c>
      <c r="F161" s="113" t="s">
        <v>1485</v>
      </c>
      <c r="G161" s="120"/>
      <c r="H161" s="101"/>
      <c r="J161" s="117">
        <f>SUM(J156:J160)</f>
        <v>30126063</v>
      </c>
      <c r="K161" s="125"/>
      <c r="L161" s="115"/>
      <c r="M161" s="115"/>
      <c r="N161" s="111"/>
      <c r="O161" s="112"/>
      <c r="P161" s="112"/>
      <c r="Q161" s="112"/>
      <c r="R161" s="112"/>
      <c r="S161" s="112"/>
    </row>
    <row r="162" spans="3:19" outlineLevel="1" x14ac:dyDescent="0.25">
      <c r="C162" s="113"/>
      <c r="D162" s="222"/>
      <c r="E162" s="118"/>
      <c r="F162" s="113"/>
      <c r="G162" s="120"/>
      <c r="H162" s="101"/>
      <c r="J162" s="117"/>
      <c r="K162" s="125"/>
      <c r="L162" s="115"/>
      <c r="M162" s="115"/>
      <c r="N162" s="111"/>
      <c r="O162" s="112"/>
      <c r="P162" s="112"/>
      <c r="Q162" s="112"/>
      <c r="R162" s="112"/>
      <c r="S162" s="112"/>
    </row>
    <row r="163" spans="3:19" outlineLevel="2" x14ac:dyDescent="0.25">
      <c r="C163" s="108" t="s">
        <v>1246</v>
      </c>
      <c r="D163" s="222">
        <v>12277979</v>
      </c>
      <c r="E163" s="101" t="s">
        <v>228</v>
      </c>
      <c r="F163" s="108" t="s">
        <v>443</v>
      </c>
      <c r="G163" s="119" t="s">
        <v>229</v>
      </c>
      <c r="H163" s="101" t="s">
        <v>22</v>
      </c>
      <c r="J163" s="109">
        <v>26190667</v>
      </c>
      <c r="K163" s="125"/>
      <c r="L163" s="110">
        <v>45168</v>
      </c>
      <c r="M163" s="110">
        <v>45168</v>
      </c>
      <c r="N163" s="111"/>
      <c r="O163" s="112"/>
      <c r="P163" s="112"/>
      <c r="Q163" s="112"/>
      <c r="R163" s="112"/>
      <c r="S163" s="112"/>
    </row>
    <row r="164" spans="3:19" outlineLevel="2" x14ac:dyDescent="0.25">
      <c r="C164" s="113"/>
      <c r="D164" s="222"/>
      <c r="E164" s="101"/>
      <c r="F164" s="108" t="s">
        <v>466</v>
      </c>
      <c r="G164" s="119" t="s">
        <v>229</v>
      </c>
      <c r="H164" s="101" t="s">
        <v>22</v>
      </c>
      <c r="J164" s="109">
        <v>6183155</v>
      </c>
      <c r="K164" s="125"/>
      <c r="L164" s="110">
        <v>45169</v>
      </c>
      <c r="M164" s="110">
        <v>45169</v>
      </c>
      <c r="N164" s="111"/>
      <c r="O164" s="112"/>
      <c r="P164" s="112"/>
      <c r="Q164" s="112"/>
      <c r="R164" s="112"/>
      <c r="S164" s="112"/>
    </row>
    <row r="165" spans="3:19" outlineLevel="2" x14ac:dyDescent="0.25">
      <c r="C165" s="113"/>
      <c r="D165" s="222"/>
      <c r="E165" s="101"/>
      <c r="F165" s="108" t="s">
        <v>476</v>
      </c>
      <c r="G165" s="121" t="s">
        <v>229</v>
      </c>
      <c r="H165" s="101" t="s">
        <v>22</v>
      </c>
      <c r="J165" s="109">
        <v>741973</v>
      </c>
      <c r="K165" s="125"/>
      <c r="L165" s="110">
        <v>45046</v>
      </c>
      <c r="M165" s="114">
        <f>+L165+30</f>
        <v>45076</v>
      </c>
      <c r="N165" s="111"/>
      <c r="O165" s="112"/>
      <c r="P165" s="112"/>
      <c r="Q165" s="112"/>
      <c r="R165" s="112"/>
      <c r="S165" s="112"/>
    </row>
    <row r="166" spans="3:19" outlineLevel="2" x14ac:dyDescent="0.25">
      <c r="C166" s="113"/>
      <c r="D166" s="222"/>
      <c r="E166" s="101"/>
      <c r="F166" s="108" t="s">
        <v>478</v>
      </c>
      <c r="G166" s="121" t="s">
        <v>229</v>
      </c>
      <c r="H166" s="101" t="s">
        <v>22</v>
      </c>
      <c r="J166" s="109">
        <v>3683158</v>
      </c>
      <c r="K166" s="125"/>
      <c r="L166" s="110">
        <v>45260</v>
      </c>
      <c r="M166" s="110">
        <f>+L166</f>
        <v>45260</v>
      </c>
      <c r="N166" s="111"/>
      <c r="O166" s="112"/>
      <c r="P166" s="112"/>
      <c r="Q166" s="112"/>
      <c r="R166" s="112"/>
      <c r="S166" s="112"/>
    </row>
    <row r="167" spans="3:19" outlineLevel="2" x14ac:dyDescent="0.25">
      <c r="C167" s="113"/>
      <c r="D167" s="222"/>
      <c r="E167" s="101"/>
      <c r="F167" s="108" t="s">
        <v>481</v>
      </c>
      <c r="G167" s="119" t="s">
        <v>229</v>
      </c>
      <c r="H167" s="101" t="s">
        <v>22</v>
      </c>
      <c r="J167" s="109">
        <v>1517223</v>
      </c>
      <c r="K167" s="125"/>
      <c r="L167" s="115">
        <v>45260</v>
      </c>
      <c r="M167" s="115">
        <v>45169</v>
      </c>
      <c r="N167" s="111"/>
      <c r="O167" s="112"/>
      <c r="P167" s="112"/>
      <c r="Q167" s="112"/>
      <c r="R167" s="112"/>
      <c r="S167" s="112"/>
    </row>
    <row r="168" spans="3:19" outlineLevel="1" x14ac:dyDescent="0.25">
      <c r="C168" s="113"/>
      <c r="D168" s="222"/>
      <c r="E168" s="118" t="s">
        <v>1146</v>
      </c>
      <c r="F168" s="113" t="s">
        <v>1485</v>
      </c>
      <c r="G168" s="119"/>
      <c r="H168" s="101"/>
      <c r="J168" s="117">
        <f>SUM(J163:J167)</f>
        <v>38316176</v>
      </c>
      <c r="K168" s="125"/>
      <c r="L168" s="115"/>
      <c r="M168" s="115"/>
      <c r="N168" s="111"/>
      <c r="O168" s="112"/>
      <c r="P168" s="112"/>
      <c r="Q168" s="112"/>
      <c r="R168" s="112"/>
      <c r="S168" s="112"/>
    </row>
    <row r="169" spans="3:19" outlineLevel="1" x14ac:dyDescent="0.25">
      <c r="C169" s="113"/>
      <c r="D169" s="222"/>
      <c r="E169" s="118"/>
      <c r="F169" s="113"/>
      <c r="G169" s="119"/>
      <c r="H169" s="101"/>
      <c r="J169" s="117"/>
      <c r="K169" s="125"/>
      <c r="L169" s="115"/>
      <c r="M169" s="115"/>
      <c r="N169" s="111"/>
      <c r="O169" s="112"/>
      <c r="P169" s="112"/>
      <c r="Q169" s="112"/>
      <c r="R169" s="112"/>
      <c r="S169" s="112"/>
    </row>
    <row r="170" spans="3:19" outlineLevel="2" x14ac:dyDescent="0.25">
      <c r="C170" s="108" t="s">
        <v>1246</v>
      </c>
      <c r="D170" s="222">
        <v>12205676</v>
      </c>
      <c r="E170" s="101" t="s">
        <v>388</v>
      </c>
      <c r="F170" s="108" t="s">
        <v>379</v>
      </c>
      <c r="G170" s="121" t="s">
        <v>389</v>
      </c>
      <c r="H170" s="101" t="s">
        <v>22</v>
      </c>
      <c r="J170" s="109">
        <v>1512000</v>
      </c>
      <c r="K170" s="125"/>
      <c r="L170" s="110"/>
      <c r="M170" s="110"/>
      <c r="N170" s="111"/>
      <c r="O170" s="112"/>
      <c r="P170" s="112"/>
      <c r="Q170" s="112"/>
      <c r="R170" s="112"/>
      <c r="S170" s="112"/>
    </row>
    <row r="171" spans="3:19" outlineLevel="2" x14ac:dyDescent="0.25">
      <c r="C171" s="113"/>
      <c r="D171" s="222"/>
      <c r="E171" s="101"/>
      <c r="F171" s="108" t="s">
        <v>443</v>
      </c>
      <c r="G171" s="121" t="s">
        <v>389</v>
      </c>
      <c r="H171" s="101" t="s">
        <v>22</v>
      </c>
      <c r="J171" s="109">
        <v>192723707</v>
      </c>
      <c r="K171" s="125"/>
      <c r="L171" s="110">
        <v>45168</v>
      </c>
      <c r="M171" s="110">
        <v>45168</v>
      </c>
      <c r="N171" s="111"/>
      <c r="O171" s="112"/>
      <c r="P171" s="112"/>
      <c r="Q171" s="112"/>
      <c r="R171" s="112"/>
      <c r="S171" s="112"/>
    </row>
    <row r="172" spans="3:19" outlineLevel="2" x14ac:dyDescent="0.25">
      <c r="C172" s="113"/>
      <c r="D172" s="222"/>
      <c r="E172" s="101"/>
      <c r="F172" s="108" t="s">
        <v>466</v>
      </c>
      <c r="G172" s="121" t="s">
        <v>389</v>
      </c>
      <c r="H172" s="101" t="s">
        <v>22</v>
      </c>
      <c r="J172" s="109">
        <v>18624943</v>
      </c>
      <c r="K172" s="125"/>
      <c r="L172" s="110">
        <v>45046</v>
      </c>
      <c r="M172" s="114">
        <f>+L172+30</f>
        <v>45076</v>
      </c>
      <c r="N172" s="111"/>
      <c r="O172" s="112"/>
      <c r="P172" s="112"/>
      <c r="Q172" s="112"/>
      <c r="R172" s="112"/>
      <c r="S172" s="112"/>
    </row>
    <row r="173" spans="3:19" outlineLevel="2" x14ac:dyDescent="0.25">
      <c r="C173" s="113"/>
      <c r="D173" s="222"/>
      <c r="E173" s="101"/>
      <c r="F173" s="108" t="s">
        <v>476</v>
      </c>
      <c r="G173" s="121" t="s">
        <v>389</v>
      </c>
      <c r="H173" s="101" t="s">
        <v>22</v>
      </c>
      <c r="J173" s="109">
        <v>2234993</v>
      </c>
      <c r="K173" s="125"/>
      <c r="L173" s="110">
        <v>45126</v>
      </c>
      <c r="M173" s="114">
        <f>+L173+30</f>
        <v>45156</v>
      </c>
      <c r="N173" s="111"/>
      <c r="O173" s="112"/>
      <c r="P173" s="112"/>
      <c r="Q173" s="112"/>
      <c r="R173" s="112"/>
      <c r="S173" s="112"/>
    </row>
    <row r="174" spans="3:19" outlineLevel="2" x14ac:dyDescent="0.25">
      <c r="C174" s="113"/>
      <c r="D174" s="222"/>
      <c r="E174" s="101"/>
      <c r="F174" s="108" t="s">
        <v>478</v>
      </c>
      <c r="G174" s="121" t="s">
        <v>389</v>
      </c>
      <c r="H174" s="101" t="s">
        <v>22</v>
      </c>
      <c r="J174" s="109">
        <v>18624943</v>
      </c>
      <c r="K174" s="125"/>
      <c r="L174" s="110">
        <v>45046</v>
      </c>
      <c r="M174" s="110">
        <f>+L174</f>
        <v>45046</v>
      </c>
      <c r="N174" s="111"/>
      <c r="O174" s="112"/>
      <c r="P174" s="112"/>
      <c r="Q174" s="112"/>
      <c r="R174" s="112"/>
      <c r="S174" s="112"/>
    </row>
    <row r="175" spans="3:19" outlineLevel="2" x14ac:dyDescent="0.25">
      <c r="C175" s="113"/>
      <c r="D175" s="222"/>
      <c r="E175" s="101"/>
      <c r="F175" s="108" t="s">
        <v>481</v>
      </c>
      <c r="G175" s="121" t="s">
        <v>389</v>
      </c>
      <c r="H175" s="101" t="s">
        <v>22</v>
      </c>
      <c r="J175" s="109">
        <v>8508750</v>
      </c>
      <c r="K175" s="125"/>
      <c r="L175" s="115">
        <v>45260</v>
      </c>
      <c r="M175" s="115">
        <v>45169</v>
      </c>
      <c r="N175" s="111"/>
      <c r="O175" s="112"/>
      <c r="P175" s="112"/>
      <c r="Q175" s="112"/>
      <c r="R175" s="112"/>
      <c r="S175" s="112"/>
    </row>
    <row r="176" spans="3:19" outlineLevel="1" x14ac:dyDescent="0.25">
      <c r="C176" s="113"/>
      <c r="D176" s="222"/>
      <c r="E176" s="118" t="s">
        <v>1142</v>
      </c>
      <c r="F176" s="113" t="s">
        <v>1485</v>
      </c>
      <c r="G176" s="121"/>
      <c r="H176" s="101"/>
      <c r="J176" s="117">
        <f>SUM(J170:J175)</f>
        <v>242229336</v>
      </c>
      <c r="K176" s="125"/>
      <c r="L176" s="115"/>
      <c r="M176" s="115"/>
      <c r="N176" s="111"/>
      <c r="O176" s="112"/>
      <c r="P176" s="112"/>
      <c r="Q176" s="112"/>
      <c r="R176" s="112"/>
      <c r="S176" s="112"/>
    </row>
    <row r="177" spans="3:19" outlineLevel="1" x14ac:dyDescent="0.25">
      <c r="C177" s="113"/>
      <c r="D177" s="222"/>
      <c r="E177" s="118"/>
      <c r="F177" s="113"/>
      <c r="G177" s="121"/>
      <c r="H177" s="101"/>
      <c r="J177" s="117"/>
      <c r="K177" s="125"/>
      <c r="L177" s="115"/>
      <c r="M177" s="115"/>
      <c r="N177" s="111"/>
      <c r="O177" s="112"/>
      <c r="P177" s="112"/>
      <c r="Q177" s="112"/>
      <c r="R177" s="112"/>
      <c r="S177" s="112"/>
    </row>
    <row r="178" spans="3:19" s="203" customFormat="1" outlineLevel="2" x14ac:dyDescent="0.25">
      <c r="C178" s="108" t="s">
        <v>1246</v>
      </c>
      <c r="D178" s="222">
        <v>83088036</v>
      </c>
      <c r="E178" s="101" t="s">
        <v>461</v>
      </c>
      <c r="F178" s="108" t="s">
        <v>443</v>
      </c>
      <c r="G178" s="121" t="s">
        <v>462</v>
      </c>
      <c r="H178" s="101" t="s">
        <v>22</v>
      </c>
      <c r="I178" s="101"/>
      <c r="J178" s="109">
        <v>3455000</v>
      </c>
      <c r="K178" s="125"/>
      <c r="L178" s="110">
        <v>45168</v>
      </c>
      <c r="M178" s="110">
        <v>45168</v>
      </c>
      <c r="N178" s="111"/>
      <c r="O178" s="112"/>
      <c r="P178" s="112"/>
      <c r="Q178" s="112"/>
      <c r="R178" s="112"/>
      <c r="S178" s="112"/>
    </row>
    <row r="179" spans="3:19" s="203" customFormat="1" outlineLevel="2" x14ac:dyDescent="0.25">
      <c r="C179" s="113"/>
      <c r="D179" s="222"/>
      <c r="E179" s="101"/>
      <c r="F179" s="108" t="s">
        <v>466</v>
      </c>
      <c r="G179" s="121" t="s">
        <v>462</v>
      </c>
      <c r="H179" s="101" t="s">
        <v>22</v>
      </c>
      <c r="I179" s="101"/>
      <c r="J179" s="109">
        <v>2625000</v>
      </c>
      <c r="K179" s="125"/>
      <c r="L179" s="110">
        <v>45107</v>
      </c>
      <c r="M179" s="114">
        <f>+L179+30</f>
        <v>45137</v>
      </c>
      <c r="N179" s="111"/>
      <c r="O179" s="112"/>
      <c r="P179" s="112"/>
      <c r="Q179" s="112"/>
      <c r="R179" s="112"/>
      <c r="S179" s="112"/>
    </row>
    <row r="180" spans="3:19" s="203" customFormat="1" outlineLevel="2" x14ac:dyDescent="0.25">
      <c r="C180" s="113"/>
      <c r="D180" s="222"/>
      <c r="E180" s="101"/>
      <c r="F180" s="108" t="s">
        <v>478</v>
      </c>
      <c r="G180" s="121" t="s">
        <v>462</v>
      </c>
      <c r="H180" s="101" t="s">
        <v>22</v>
      </c>
      <c r="I180" s="101"/>
      <c r="J180" s="109">
        <v>1312500</v>
      </c>
      <c r="K180" s="125"/>
      <c r="L180" s="110">
        <v>45260</v>
      </c>
      <c r="M180" s="110">
        <f>+L180</f>
        <v>45260</v>
      </c>
      <c r="N180" s="111"/>
      <c r="O180" s="112"/>
      <c r="P180" s="112"/>
      <c r="Q180" s="112"/>
      <c r="R180" s="112"/>
      <c r="S180" s="112"/>
    </row>
    <row r="181" spans="3:19" s="203" customFormat="1" outlineLevel="2" x14ac:dyDescent="0.25">
      <c r="C181" s="113"/>
      <c r="D181" s="222"/>
      <c r="E181" s="101"/>
      <c r="F181" s="108" t="s">
        <v>481</v>
      </c>
      <c r="G181" s="121" t="s">
        <v>462</v>
      </c>
      <c r="H181" s="101" t="s">
        <v>22</v>
      </c>
      <c r="I181" s="101"/>
      <c r="J181" s="109">
        <v>2012500</v>
      </c>
      <c r="K181" s="125"/>
      <c r="L181" s="115">
        <v>45260</v>
      </c>
      <c r="M181" s="115">
        <v>45169</v>
      </c>
      <c r="N181" s="111"/>
      <c r="O181" s="112"/>
      <c r="P181" s="112"/>
      <c r="Q181" s="112"/>
      <c r="R181" s="112"/>
      <c r="S181" s="112"/>
    </row>
    <row r="182" spans="3:19" s="203" customFormat="1" outlineLevel="1" x14ac:dyDescent="0.25">
      <c r="C182" s="113"/>
      <c r="D182" s="222"/>
      <c r="E182" s="118" t="s">
        <v>1160</v>
      </c>
      <c r="F182" s="113" t="s">
        <v>1485</v>
      </c>
      <c r="G182" s="121"/>
      <c r="H182" s="101"/>
      <c r="I182" s="101"/>
      <c r="J182" s="117">
        <f>SUM(J178:J181)</f>
        <v>9405000</v>
      </c>
      <c r="K182" s="125"/>
      <c r="L182" s="115"/>
      <c r="M182" s="115"/>
      <c r="N182" s="111"/>
      <c r="O182" s="112"/>
      <c r="P182" s="112"/>
      <c r="Q182" s="112"/>
      <c r="R182" s="112"/>
      <c r="S182" s="112"/>
    </row>
    <row r="183" spans="3:19" s="203" customFormat="1" outlineLevel="1" x14ac:dyDescent="0.25">
      <c r="C183" s="118" t="s">
        <v>1247</v>
      </c>
      <c r="D183" s="223"/>
      <c r="E183" s="118"/>
      <c r="F183" s="118"/>
      <c r="G183" s="118"/>
      <c r="H183" s="118"/>
      <c r="I183" s="118"/>
      <c r="J183" s="123">
        <f>+J10+J17+J24+J32+J39+J45+J55+J60+J64+J66+J71+J78+J84+J91+J98+J105+J112+J119+J125+J133+J140+J147+J149+J154+J161+J168+J176+J182</f>
        <v>2206249920.6700001</v>
      </c>
      <c r="K183" s="125"/>
      <c r="L183" s="115"/>
      <c r="M183" s="115"/>
      <c r="N183" s="111"/>
      <c r="O183" s="112"/>
      <c r="P183" s="112"/>
      <c r="Q183" s="112"/>
      <c r="R183" s="112"/>
      <c r="S183" s="112"/>
    </row>
    <row r="184" spans="3:19" s="203" customFormat="1" outlineLevel="1" x14ac:dyDescent="0.25">
      <c r="C184" s="118"/>
      <c r="D184" s="223"/>
      <c r="E184" s="118"/>
      <c r="F184" s="118"/>
      <c r="G184" s="118"/>
      <c r="H184" s="118"/>
      <c r="I184" s="118"/>
      <c r="J184" s="123"/>
      <c r="K184" s="125"/>
      <c r="L184" s="115"/>
      <c r="M184" s="115"/>
      <c r="N184" s="111"/>
      <c r="O184" s="112"/>
      <c r="P184" s="112"/>
      <c r="Q184" s="112"/>
      <c r="R184" s="112"/>
      <c r="S184" s="112"/>
    </row>
    <row r="185" spans="3:19" s="203" customFormat="1" outlineLevel="1" x14ac:dyDescent="0.25">
      <c r="C185" s="118" t="s">
        <v>1248</v>
      </c>
      <c r="D185" s="223"/>
      <c r="E185" s="118"/>
      <c r="F185" s="118"/>
      <c r="G185" s="118"/>
      <c r="H185" s="118"/>
      <c r="I185" s="118"/>
      <c r="J185" s="117"/>
      <c r="K185" s="175"/>
      <c r="L185" s="118"/>
      <c r="M185" s="118"/>
      <c r="N185" s="124"/>
      <c r="O185" s="118"/>
      <c r="P185" s="118"/>
      <c r="Q185" s="118"/>
      <c r="R185" s="118"/>
      <c r="S185" s="118"/>
    </row>
    <row r="186" spans="3:19" s="203" customFormat="1" outlineLevel="2" x14ac:dyDescent="0.25">
      <c r="C186" s="108" t="s">
        <v>1248</v>
      </c>
      <c r="D186" s="222">
        <v>800197268</v>
      </c>
      <c r="E186" s="101" t="s">
        <v>393</v>
      </c>
      <c r="F186" s="137" t="s">
        <v>428</v>
      </c>
      <c r="G186" s="122" t="s">
        <v>1265</v>
      </c>
      <c r="H186" s="122" t="s">
        <v>22</v>
      </c>
      <c r="I186" s="122" t="s">
        <v>1266</v>
      </c>
      <c r="J186" s="160">
        <v>16439000</v>
      </c>
      <c r="K186" s="125"/>
      <c r="L186" s="114"/>
      <c r="M186" s="114" t="s">
        <v>1434</v>
      </c>
      <c r="N186" s="126"/>
      <c r="O186" s="127"/>
      <c r="P186" s="127"/>
      <c r="Q186" s="127"/>
      <c r="R186" s="127"/>
      <c r="S186" s="127"/>
    </row>
    <row r="187" spans="3:19" outlineLevel="2" x14ac:dyDescent="0.25">
      <c r="C187" s="113"/>
      <c r="D187" s="222"/>
      <c r="E187" s="101"/>
      <c r="F187" s="137" t="s">
        <v>429</v>
      </c>
      <c r="G187" s="122" t="s">
        <v>394</v>
      </c>
      <c r="H187" s="122" t="s">
        <v>22</v>
      </c>
      <c r="I187" s="122"/>
      <c r="J187" s="160">
        <v>15197000</v>
      </c>
      <c r="K187" s="125"/>
      <c r="L187" s="114"/>
      <c r="M187" s="114" t="s">
        <v>1435</v>
      </c>
      <c r="N187" s="126"/>
      <c r="O187" s="127"/>
      <c r="P187" s="127"/>
      <c r="Q187" s="127"/>
      <c r="R187" s="127"/>
      <c r="S187" s="127"/>
    </row>
    <row r="188" spans="3:19" outlineLevel="2" x14ac:dyDescent="0.25">
      <c r="C188" s="113"/>
      <c r="D188" s="222"/>
      <c r="E188" s="101"/>
      <c r="F188" s="137" t="s">
        <v>430</v>
      </c>
      <c r="G188" s="122" t="s">
        <v>394</v>
      </c>
      <c r="H188" s="122" t="s">
        <v>22</v>
      </c>
      <c r="I188" s="122"/>
      <c r="J188" s="160">
        <v>14320000</v>
      </c>
      <c r="K188" s="125"/>
      <c r="L188" s="114"/>
      <c r="M188" s="114" t="s">
        <v>1435</v>
      </c>
      <c r="N188" s="126"/>
      <c r="O188" s="127"/>
      <c r="P188" s="127"/>
      <c r="Q188" s="127"/>
      <c r="R188" s="127"/>
      <c r="S188" s="127"/>
    </row>
    <row r="189" spans="3:19" outlineLevel="2" x14ac:dyDescent="0.25">
      <c r="C189" s="113"/>
      <c r="D189" s="222"/>
      <c r="E189" s="101"/>
      <c r="F189" s="137" t="s">
        <v>431</v>
      </c>
      <c r="G189" s="122" t="s">
        <v>394</v>
      </c>
      <c r="H189" s="122" t="s">
        <v>22</v>
      </c>
      <c r="I189" s="122"/>
      <c r="J189" s="160">
        <v>10180000</v>
      </c>
      <c r="K189" s="125"/>
      <c r="L189" s="114"/>
      <c r="M189" s="114" t="s">
        <v>1435</v>
      </c>
      <c r="N189" s="126"/>
      <c r="O189" s="127"/>
      <c r="P189" s="127"/>
      <c r="Q189" s="127"/>
      <c r="R189" s="127"/>
      <c r="S189" s="127"/>
    </row>
    <row r="190" spans="3:19" outlineLevel="2" x14ac:dyDescent="0.25">
      <c r="C190" s="113"/>
      <c r="D190" s="222"/>
      <c r="E190" s="101"/>
      <c r="F190" s="137" t="s">
        <v>432</v>
      </c>
      <c r="G190" s="122" t="s">
        <v>394</v>
      </c>
      <c r="H190" s="122" t="s">
        <v>22</v>
      </c>
      <c r="I190" s="122"/>
      <c r="J190" s="160">
        <v>4859000</v>
      </c>
      <c r="K190" s="125"/>
      <c r="L190" s="114"/>
      <c r="M190" s="114" t="s">
        <v>1436</v>
      </c>
      <c r="N190" s="126"/>
      <c r="O190" s="127"/>
      <c r="P190" s="127"/>
      <c r="Q190" s="127"/>
      <c r="R190" s="127"/>
      <c r="S190" s="127"/>
    </row>
    <row r="191" spans="3:19" outlineLevel="2" x14ac:dyDescent="0.25">
      <c r="C191" s="113"/>
      <c r="D191" s="222"/>
      <c r="E191" s="101"/>
      <c r="F191" s="137" t="s">
        <v>1767</v>
      </c>
      <c r="G191" s="122" t="s">
        <v>394</v>
      </c>
      <c r="H191" s="122" t="s">
        <v>22</v>
      </c>
      <c r="I191" s="122"/>
      <c r="J191" s="160">
        <v>6757000</v>
      </c>
      <c r="K191" s="125"/>
      <c r="L191" s="114"/>
      <c r="M191" s="114"/>
      <c r="N191" s="126"/>
      <c r="O191" s="127"/>
      <c r="P191" s="127"/>
      <c r="Q191" s="127"/>
      <c r="R191" s="127"/>
      <c r="S191" s="127"/>
    </row>
    <row r="192" spans="3:19" outlineLevel="2" x14ac:dyDescent="0.25">
      <c r="C192" s="113"/>
      <c r="D192" s="222"/>
      <c r="E192" s="101"/>
      <c r="F192" s="137" t="s">
        <v>433</v>
      </c>
      <c r="G192" s="122" t="s">
        <v>394</v>
      </c>
      <c r="H192" s="122" t="s">
        <v>22</v>
      </c>
      <c r="I192" s="122"/>
      <c r="J192" s="160">
        <v>6757000</v>
      </c>
      <c r="K192" s="125"/>
      <c r="L192" s="114"/>
      <c r="M192" s="114" t="s">
        <v>1436</v>
      </c>
      <c r="N192" s="126"/>
      <c r="O192" s="127"/>
      <c r="P192" s="127"/>
      <c r="Q192" s="127"/>
      <c r="R192" s="127"/>
      <c r="S192" s="127"/>
    </row>
    <row r="193" spans="3:19" outlineLevel="2" x14ac:dyDescent="0.25">
      <c r="C193" s="113"/>
      <c r="D193" s="222"/>
      <c r="E193" s="101"/>
      <c r="F193" s="137" t="s">
        <v>434</v>
      </c>
      <c r="G193" s="122"/>
      <c r="H193" s="122"/>
      <c r="I193" s="122"/>
      <c r="J193" s="160">
        <v>15224319</v>
      </c>
      <c r="K193" s="125"/>
      <c r="L193" s="114"/>
      <c r="M193" s="114" t="s">
        <v>1436</v>
      </c>
      <c r="N193" s="126"/>
      <c r="O193" s="112"/>
      <c r="P193" s="127"/>
      <c r="Q193" s="127"/>
      <c r="R193" s="127"/>
      <c r="S193" s="127"/>
    </row>
    <row r="194" spans="3:19" outlineLevel="2" x14ac:dyDescent="0.25">
      <c r="C194" s="113"/>
      <c r="D194" s="222"/>
      <c r="E194" s="101"/>
      <c r="F194" s="137" t="s">
        <v>1422</v>
      </c>
      <c r="G194" s="122"/>
      <c r="H194" s="122"/>
      <c r="I194" s="122"/>
      <c r="J194" s="160">
        <v>1018000</v>
      </c>
      <c r="K194" s="125"/>
      <c r="L194" s="114"/>
      <c r="M194" s="114" t="s">
        <v>1437</v>
      </c>
      <c r="N194" s="126"/>
      <c r="O194" s="112"/>
      <c r="P194" s="127"/>
      <c r="Q194" s="127"/>
      <c r="R194" s="127"/>
      <c r="S194" s="127"/>
    </row>
    <row r="195" spans="3:19" outlineLevel="2" x14ac:dyDescent="0.25">
      <c r="C195" s="113"/>
      <c r="D195" s="222"/>
      <c r="E195" s="101"/>
      <c r="F195" s="137" t="s">
        <v>1423</v>
      </c>
      <c r="G195" s="122"/>
      <c r="H195" s="122"/>
      <c r="I195" s="122"/>
      <c r="J195" s="160">
        <v>122000</v>
      </c>
      <c r="K195" s="125"/>
      <c r="L195" s="114"/>
      <c r="M195" s="114" t="s">
        <v>1437</v>
      </c>
      <c r="N195" s="126"/>
      <c r="O195" s="112"/>
      <c r="P195" s="127"/>
      <c r="Q195" s="127"/>
      <c r="R195" s="127"/>
      <c r="S195" s="127"/>
    </row>
    <row r="196" spans="3:19" outlineLevel="1" x14ac:dyDescent="0.25">
      <c r="C196" s="113"/>
      <c r="D196" s="222"/>
      <c r="E196" s="118" t="s">
        <v>1488</v>
      </c>
      <c r="F196" s="137"/>
      <c r="G196" s="122"/>
      <c r="H196" s="122"/>
      <c r="I196" s="122"/>
      <c r="J196" s="193">
        <f>SUM(J186:J195)</f>
        <v>90873319</v>
      </c>
      <c r="K196" s="125"/>
      <c r="L196" s="114"/>
      <c r="M196" s="114"/>
      <c r="N196" s="126"/>
      <c r="O196" s="127"/>
      <c r="P196" s="127"/>
      <c r="Q196" s="127"/>
      <c r="R196" s="127"/>
      <c r="S196" s="127"/>
    </row>
    <row r="197" spans="3:19" outlineLevel="1" x14ac:dyDescent="0.25">
      <c r="C197" s="113"/>
      <c r="D197" s="222"/>
      <c r="E197" s="118"/>
      <c r="F197" s="108"/>
      <c r="G197" s="101"/>
      <c r="H197" s="101"/>
      <c r="J197" s="117"/>
      <c r="K197" s="125"/>
      <c r="L197" s="114"/>
      <c r="M197" s="114"/>
      <c r="N197" s="126"/>
      <c r="O197" s="127"/>
      <c r="P197" s="127"/>
      <c r="Q197" s="127"/>
      <c r="R197" s="127"/>
      <c r="S197" s="127"/>
    </row>
    <row r="198" spans="3:19" outlineLevel="2" x14ac:dyDescent="0.25">
      <c r="C198" s="108" t="s">
        <v>1248</v>
      </c>
      <c r="D198" s="222">
        <v>890399046</v>
      </c>
      <c r="E198" s="101" t="s">
        <v>330</v>
      </c>
      <c r="F198" s="108" t="s">
        <v>329</v>
      </c>
      <c r="G198" s="101" t="s">
        <v>331</v>
      </c>
      <c r="H198" s="101" t="s">
        <v>139</v>
      </c>
      <c r="J198" s="117">
        <v>11203100</v>
      </c>
      <c r="K198" s="125"/>
      <c r="L198" s="114">
        <v>45324</v>
      </c>
      <c r="M198" s="114">
        <v>45324</v>
      </c>
      <c r="N198" s="126"/>
      <c r="O198" s="127"/>
      <c r="P198" s="127"/>
      <c r="Q198" s="127"/>
      <c r="R198" s="127"/>
      <c r="S198" s="127"/>
    </row>
    <row r="199" spans="3:19" outlineLevel="1" x14ac:dyDescent="0.25">
      <c r="C199" s="113"/>
      <c r="D199" s="222"/>
      <c r="E199" s="118"/>
      <c r="F199" s="108"/>
      <c r="G199" s="101"/>
      <c r="H199" s="101"/>
      <c r="J199" s="117"/>
      <c r="K199" s="125"/>
      <c r="L199" s="114"/>
      <c r="M199" s="114"/>
      <c r="N199" s="126"/>
      <c r="O199" s="127"/>
      <c r="P199" s="127"/>
      <c r="Q199" s="127"/>
      <c r="R199" s="127"/>
      <c r="S199" s="127"/>
    </row>
    <row r="200" spans="3:19" outlineLevel="2" x14ac:dyDescent="0.25">
      <c r="C200" s="108" t="s">
        <v>1248</v>
      </c>
      <c r="D200" s="222">
        <v>899999061</v>
      </c>
      <c r="E200" s="101" t="s">
        <v>439</v>
      </c>
      <c r="F200" s="108" t="s">
        <v>438</v>
      </c>
      <c r="G200" s="101" t="s">
        <v>1280</v>
      </c>
      <c r="H200" s="101" t="s">
        <v>22</v>
      </c>
      <c r="J200" s="117">
        <v>97403053</v>
      </c>
      <c r="K200" s="125"/>
      <c r="L200" s="114">
        <v>45168</v>
      </c>
      <c r="M200" s="114">
        <v>45168</v>
      </c>
      <c r="N200" s="128"/>
      <c r="O200" s="127"/>
      <c r="P200" s="127"/>
      <c r="Q200" s="127"/>
      <c r="R200" s="127"/>
      <c r="S200" s="127"/>
    </row>
    <row r="201" spans="3:19" outlineLevel="1" x14ac:dyDescent="0.25">
      <c r="C201" s="113"/>
      <c r="D201" s="222"/>
      <c r="E201" s="118"/>
      <c r="F201" s="108"/>
      <c r="G201" s="101"/>
      <c r="H201" s="101"/>
      <c r="J201" s="117"/>
      <c r="K201" s="125"/>
      <c r="L201" s="114"/>
      <c r="M201" s="114"/>
      <c r="N201" s="126"/>
      <c r="O201" s="127"/>
      <c r="P201" s="127"/>
      <c r="Q201" s="127"/>
      <c r="R201" s="127"/>
      <c r="S201" s="127"/>
    </row>
    <row r="202" spans="3:19" ht="25.5" outlineLevel="1" x14ac:dyDescent="0.25">
      <c r="C202" s="108" t="s">
        <v>1248</v>
      </c>
      <c r="D202" s="222">
        <v>16377622</v>
      </c>
      <c r="E202" s="122" t="s">
        <v>1376</v>
      </c>
      <c r="F202" s="108" t="s">
        <v>1377</v>
      </c>
      <c r="G202" s="101"/>
      <c r="H202" s="101"/>
      <c r="J202" s="117">
        <v>11960000</v>
      </c>
      <c r="K202" s="129"/>
      <c r="L202" s="130"/>
      <c r="M202" s="130" t="s">
        <v>1437</v>
      </c>
      <c r="N202" s="126"/>
      <c r="O202" s="127"/>
      <c r="P202" s="127"/>
      <c r="Q202" s="127"/>
      <c r="R202" s="127"/>
      <c r="S202" s="127"/>
    </row>
    <row r="203" spans="3:19" outlineLevel="1" x14ac:dyDescent="0.25">
      <c r="C203" s="113"/>
      <c r="D203" s="222"/>
      <c r="E203" s="118"/>
      <c r="F203" s="108"/>
      <c r="G203" s="101"/>
      <c r="H203" s="101"/>
      <c r="J203" s="117"/>
      <c r="K203" s="125"/>
      <c r="L203" s="114"/>
      <c r="M203" s="114"/>
      <c r="N203" s="126"/>
      <c r="O203" s="127"/>
      <c r="P203" s="127"/>
      <c r="Q203" s="127"/>
      <c r="R203" s="127"/>
      <c r="S203" s="127"/>
    </row>
    <row r="204" spans="3:19" outlineLevel="1" x14ac:dyDescent="0.25">
      <c r="C204" s="118" t="s">
        <v>1249</v>
      </c>
      <c r="D204" s="224"/>
      <c r="E204" s="101"/>
      <c r="F204" s="101"/>
      <c r="G204" s="101"/>
      <c r="H204" s="101"/>
      <c r="J204" s="123">
        <f>+J196+J198+J200+J202</f>
        <v>211439472</v>
      </c>
      <c r="K204" s="125"/>
      <c r="L204" s="114"/>
      <c r="M204" s="114"/>
      <c r="N204" s="126"/>
      <c r="O204" s="127"/>
      <c r="P204" s="127"/>
      <c r="Q204" s="127"/>
      <c r="R204" s="127"/>
      <c r="S204" s="127"/>
    </row>
    <row r="205" spans="3:19" outlineLevel="1" x14ac:dyDescent="0.25">
      <c r="C205" s="118"/>
      <c r="D205" s="224"/>
      <c r="E205" s="101"/>
      <c r="F205" s="101"/>
      <c r="G205" s="101"/>
      <c r="H205" s="101"/>
      <c r="J205" s="123"/>
      <c r="K205" s="125"/>
      <c r="L205" s="114"/>
      <c r="M205" s="114"/>
      <c r="N205" s="126"/>
      <c r="O205" s="127"/>
      <c r="P205" s="127"/>
      <c r="Q205" s="127"/>
      <c r="R205" s="127"/>
      <c r="S205" s="127"/>
    </row>
    <row r="206" spans="3:19" outlineLevel="1" x14ac:dyDescent="0.25">
      <c r="C206" s="118" t="s">
        <v>1250</v>
      </c>
      <c r="D206" s="223"/>
      <c r="E206" s="118"/>
      <c r="F206" s="118"/>
      <c r="G206" s="118"/>
      <c r="H206" s="118"/>
      <c r="I206" s="118"/>
      <c r="J206" s="117"/>
      <c r="K206" s="175"/>
      <c r="L206" s="118"/>
      <c r="M206" s="118"/>
      <c r="N206" s="124"/>
      <c r="O206" s="118"/>
      <c r="P206" s="118"/>
      <c r="Q206" s="118"/>
      <c r="R206" s="118"/>
      <c r="S206" s="118"/>
    </row>
    <row r="207" spans="3:19" outlineLevel="2" x14ac:dyDescent="0.25">
      <c r="C207" s="108" t="s">
        <v>1250</v>
      </c>
      <c r="D207" s="222">
        <v>860013570</v>
      </c>
      <c r="E207" s="101" t="s">
        <v>362</v>
      </c>
      <c r="F207" s="108" t="s">
        <v>359</v>
      </c>
      <c r="G207" s="101" t="s">
        <v>363</v>
      </c>
      <c r="H207" s="101" t="s">
        <v>22</v>
      </c>
      <c r="J207" s="117">
        <v>55166100</v>
      </c>
      <c r="K207" s="125"/>
      <c r="L207" s="110">
        <v>45168</v>
      </c>
      <c r="M207" s="110">
        <v>45168</v>
      </c>
      <c r="N207" s="111"/>
      <c r="O207" s="112"/>
      <c r="P207" s="112"/>
      <c r="Q207" s="112"/>
      <c r="R207" s="112"/>
      <c r="S207" s="112"/>
    </row>
    <row r="208" spans="3:19" outlineLevel="1" x14ac:dyDescent="0.25">
      <c r="C208" s="113"/>
      <c r="D208" s="222"/>
      <c r="E208" s="118"/>
      <c r="F208" s="108"/>
      <c r="G208" s="101"/>
      <c r="H208" s="101"/>
      <c r="J208" s="117"/>
      <c r="K208" s="125"/>
      <c r="L208" s="110"/>
      <c r="M208" s="110"/>
      <c r="N208" s="111"/>
      <c r="O208" s="112"/>
      <c r="P208" s="112"/>
      <c r="Q208" s="112"/>
      <c r="R208" s="112"/>
      <c r="S208" s="112"/>
    </row>
    <row r="209" spans="3:19" outlineLevel="2" x14ac:dyDescent="0.25">
      <c r="C209" s="108" t="s">
        <v>1250</v>
      </c>
      <c r="D209" s="222">
        <v>890303208</v>
      </c>
      <c r="E209" s="101" t="s">
        <v>364</v>
      </c>
      <c r="F209" s="108" t="s">
        <v>359</v>
      </c>
      <c r="G209" s="101" t="s">
        <v>365</v>
      </c>
      <c r="H209" s="101" t="s">
        <v>22</v>
      </c>
      <c r="J209" s="117">
        <v>11074047</v>
      </c>
      <c r="K209" s="125"/>
      <c r="L209" s="110">
        <v>45168</v>
      </c>
      <c r="M209" s="110">
        <v>45168</v>
      </c>
      <c r="N209" s="111"/>
      <c r="O209" s="112"/>
      <c r="P209" s="112"/>
      <c r="Q209" s="112"/>
      <c r="R209" s="112"/>
      <c r="S209" s="112"/>
    </row>
    <row r="210" spans="3:19" outlineLevel="1" x14ac:dyDescent="0.25">
      <c r="C210" s="113"/>
      <c r="D210" s="222"/>
      <c r="E210" s="118"/>
      <c r="F210" s="108"/>
      <c r="G210" s="101"/>
      <c r="H210" s="101"/>
      <c r="J210" s="117"/>
      <c r="K210" s="125"/>
      <c r="L210" s="110"/>
      <c r="M210" s="110"/>
      <c r="N210" s="111"/>
      <c r="O210" s="112"/>
      <c r="P210" s="112"/>
      <c r="Q210" s="112"/>
      <c r="R210" s="112"/>
      <c r="S210" s="112"/>
    </row>
    <row r="211" spans="3:19" outlineLevel="2" x14ac:dyDescent="0.25">
      <c r="C211" s="108" t="s">
        <v>1250</v>
      </c>
      <c r="D211" s="222">
        <v>899999239</v>
      </c>
      <c r="E211" s="101" t="s">
        <v>366</v>
      </c>
      <c r="F211" s="108" t="s">
        <v>359</v>
      </c>
      <c r="G211" s="101" t="s">
        <v>367</v>
      </c>
      <c r="H211" s="101" t="s">
        <v>22</v>
      </c>
      <c r="J211" s="117">
        <v>18809600</v>
      </c>
      <c r="K211" s="125"/>
      <c r="L211" s="110">
        <v>45168</v>
      </c>
      <c r="M211" s="110">
        <v>45168</v>
      </c>
      <c r="N211" s="111"/>
      <c r="O211" s="112"/>
      <c r="P211" s="112"/>
      <c r="Q211" s="112"/>
      <c r="R211" s="112"/>
      <c r="S211" s="112"/>
    </row>
    <row r="212" spans="3:19" outlineLevel="1" x14ac:dyDescent="0.25">
      <c r="C212" s="113"/>
      <c r="D212" s="222"/>
      <c r="E212" s="118"/>
      <c r="F212" s="108"/>
      <c r="G212" s="101"/>
      <c r="H212" s="101"/>
      <c r="J212" s="117"/>
      <c r="K212" s="125"/>
      <c r="L212" s="110"/>
      <c r="M212" s="110"/>
      <c r="N212" s="111"/>
      <c r="O212" s="112"/>
      <c r="P212" s="112"/>
      <c r="Q212" s="112"/>
      <c r="R212" s="112"/>
      <c r="S212" s="112"/>
    </row>
    <row r="213" spans="3:19" outlineLevel="2" x14ac:dyDescent="0.25">
      <c r="C213" s="108" t="s">
        <v>1250</v>
      </c>
      <c r="D213" s="222">
        <v>800117456</v>
      </c>
      <c r="E213" s="101" t="s">
        <v>360</v>
      </c>
      <c r="F213" s="108" t="s">
        <v>359</v>
      </c>
      <c r="G213" s="101" t="s">
        <v>361</v>
      </c>
      <c r="H213" s="101" t="s">
        <v>22</v>
      </c>
      <c r="J213" s="117">
        <v>12640000</v>
      </c>
      <c r="K213" s="125"/>
      <c r="L213" s="110">
        <v>45168</v>
      </c>
      <c r="M213" s="110">
        <v>45168</v>
      </c>
      <c r="N213" s="111"/>
      <c r="O213" s="112"/>
      <c r="P213" s="112"/>
      <c r="Q213" s="112"/>
      <c r="R213" s="112"/>
      <c r="S213" s="112"/>
    </row>
    <row r="214" spans="3:19" outlineLevel="1" x14ac:dyDescent="0.25">
      <c r="C214" s="113"/>
      <c r="D214" s="222"/>
      <c r="E214" s="118"/>
      <c r="F214" s="108"/>
      <c r="G214" s="101"/>
      <c r="H214" s="101"/>
      <c r="J214" s="117"/>
      <c r="K214" s="125"/>
      <c r="L214" s="110"/>
      <c r="M214" s="110"/>
      <c r="N214" s="111"/>
      <c r="O214" s="112"/>
      <c r="P214" s="112"/>
      <c r="Q214" s="112"/>
      <c r="R214" s="112"/>
      <c r="S214" s="112"/>
    </row>
    <row r="215" spans="3:19" outlineLevel="1" x14ac:dyDescent="0.25">
      <c r="C215" s="118" t="s">
        <v>1251</v>
      </c>
      <c r="D215" s="224"/>
      <c r="E215" s="101"/>
      <c r="F215" s="101"/>
      <c r="G215" s="101"/>
      <c r="H215" s="101"/>
      <c r="J215" s="123">
        <f>+J207+J209+J211+J213</f>
        <v>97689747</v>
      </c>
      <c r="K215" s="125"/>
      <c r="L215" s="110"/>
      <c r="M215" s="110"/>
      <c r="N215" s="111"/>
      <c r="O215" s="112"/>
      <c r="P215" s="112"/>
      <c r="Q215" s="112"/>
      <c r="R215" s="112"/>
      <c r="S215" s="112"/>
    </row>
    <row r="216" spans="3:19" outlineLevel="1" x14ac:dyDescent="0.25">
      <c r="C216" s="131" t="s">
        <v>1257</v>
      </c>
      <c r="D216" s="225"/>
      <c r="E216" s="132"/>
      <c r="F216" s="132"/>
      <c r="G216" s="132"/>
      <c r="H216" s="132"/>
      <c r="I216" s="132"/>
      <c r="J216" s="133">
        <f>+J183+J204+J215</f>
        <v>2515379139.6700001</v>
      </c>
      <c r="K216" s="211"/>
      <c r="L216" s="134"/>
      <c r="M216" s="134"/>
      <c r="N216" s="135"/>
      <c r="O216" s="136"/>
      <c r="P216" s="136"/>
      <c r="Q216" s="136"/>
      <c r="R216" s="136"/>
      <c r="S216" s="136"/>
    </row>
    <row r="217" spans="3:19" outlineLevel="1" x14ac:dyDescent="0.25">
      <c r="C217" s="118"/>
      <c r="D217" s="224"/>
      <c r="E217" s="101"/>
      <c r="F217" s="101"/>
      <c r="G217" s="101"/>
      <c r="H217" s="101"/>
      <c r="J217" s="109"/>
      <c r="K217" s="125"/>
      <c r="L217" s="110"/>
      <c r="M217" s="110"/>
      <c r="N217" s="111"/>
      <c r="O217" s="112"/>
      <c r="P217" s="112"/>
      <c r="Q217" s="112"/>
      <c r="R217" s="112"/>
      <c r="S217" s="112"/>
    </row>
    <row r="218" spans="3:19" outlineLevel="1" x14ac:dyDescent="0.25">
      <c r="C218" s="196" t="s">
        <v>1426</v>
      </c>
      <c r="D218" s="226"/>
      <c r="E218" s="196"/>
      <c r="F218" s="196"/>
      <c r="G218" s="196"/>
      <c r="H218" s="196"/>
      <c r="I218" s="196"/>
      <c r="J218" s="204"/>
      <c r="K218" s="212"/>
      <c r="L218" s="196"/>
      <c r="M218" s="196"/>
      <c r="N218" s="196"/>
      <c r="O218" s="196"/>
      <c r="P218" s="196"/>
      <c r="Q218" s="196"/>
      <c r="R218" s="196"/>
      <c r="S218" s="196"/>
    </row>
    <row r="219" spans="3:19" outlineLevel="2" x14ac:dyDescent="0.25">
      <c r="C219" s="108" t="s">
        <v>1252</v>
      </c>
      <c r="D219" s="227">
        <v>1049616675</v>
      </c>
      <c r="E219" s="137" t="s">
        <v>1674</v>
      </c>
      <c r="F219" s="108" t="s">
        <v>1211</v>
      </c>
      <c r="G219" s="141" t="s">
        <v>1006</v>
      </c>
      <c r="H219" s="101" t="s">
        <v>139</v>
      </c>
      <c r="J219" s="117">
        <v>10000000</v>
      </c>
      <c r="K219" s="125"/>
      <c r="L219" s="114">
        <v>45410</v>
      </c>
      <c r="M219" s="114">
        <v>45410</v>
      </c>
      <c r="N219" s="126"/>
      <c r="O219" s="127"/>
      <c r="P219" s="127"/>
      <c r="Q219" s="127"/>
      <c r="R219" s="127"/>
      <c r="S219" s="127"/>
    </row>
    <row r="220" spans="3:19" s="203" customFormat="1" outlineLevel="2" x14ac:dyDescent="0.25">
      <c r="C220" s="108" t="s">
        <v>1252</v>
      </c>
      <c r="D220" s="227">
        <v>16937256</v>
      </c>
      <c r="E220" s="137" t="s">
        <v>1601</v>
      </c>
      <c r="F220" s="108" t="s">
        <v>1211</v>
      </c>
      <c r="G220" s="143"/>
      <c r="H220" s="101" t="s">
        <v>139</v>
      </c>
      <c r="I220" s="101"/>
      <c r="J220" s="117">
        <v>12023120</v>
      </c>
      <c r="K220" s="125"/>
      <c r="L220" s="114">
        <v>45410</v>
      </c>
      <c r="M220" s="114">
        <v>45410</v>
      </c>
      <c r="N220" s="126"/>
      <c r="O220" s="127"/>
      <c r="P220" s="127"/>
      <c r="Q220" s="127"/>
      <c r="R220" s="127"/>
      <c r="S220" s="127"/>
    </row>
    <row r="221" spans="3:19" s="203" customFormat="1" outlineLevel="2" x14ac:dyDescent="0.25">
      <c r="C221" s="108" t="s">
        <v>1252</v>
      </c>
      <c r="D221" s="227">
        <v>66660927</v>
      </c>
      <c r="E221" s="137" t="s">
        <v>1720</v>
      </c>
      <c r="F221" s="108" t="s">
        <v>1211</v>
      </c>
      <c r="G221" s="141" t="s">
        <v>910</v>
      </c>
      <c r="H221" s="101" t="s">
        <v>139</v>
      </c>
      <c r="I221" s="101"/>
      <c r="J221" s="117">
        <v>6500000</v>
      </c>
      <c r="K221" s="125"/>
      <c r="L221" s="114">
        <v>45410</v>
      </c>
      <c r="M221" s="114">
        <v>45410</v>
      </c>
      <c r="N221" s="126"/>
      <c r="O221" s="127"/>
      <c r="P221" s="127"/>
      <c r="Q221" s="127"/>
      <c r="R221" s="127"/>
      <c r="S221" s="127"/>
    </row>
    <row r="222" spans="3:19" s="203" customFormat="1" outlineLevel="2" x14ac:dyDescent="0.25">
      <c r="C222" s="108" t="s">
        <v>1252</v>
      </c>
      <c r="D222" s="227">
        <v>6334058</v>
      </c>
      <c r="E222" s="137" t="s">
        <v>1653</v>
      </c>
      <c r="F222" s="108" t="s">
        <v>1211</v>
      </c>
      <c r="G222" s="141" t="s">
        <v>1048</v>
      </c>
      <c r="H222" s="101" t="s">
        <v>139</v>
      </c>
      <c r="I222" s="101"/>
      <c r="J222" s="117">
        <v>6600000</v>
      </c>
      <c r="K222" s="125"/>
      <c r="L222" s="114">
        <v>45410</v>
      </c>
      <c r="M222" s="114">
        <v>45410</v>
      </c>
      <c r="N222" s="126"/>
      <c r="O222" s="127"/>
      <c r="P222" s="127"/>
      <c r="Q222" s="127"/>
      <c r="R222" s="127"/>
      <c r="S222" s="127"/>
    </row>
    <row r="223" spans="3:19" s="203" customFormat="1" ht="25.5" outlineLevel="2" x14ac:dyDescent="0.25">
      <c r="C223" s="108" t="s">
        <v>1252</v>
      </c>
      <c r="D223" s="227">
        <v>14637064</v>
      </c>
      <c r="E223" s="137" t="s">
        <v>1522</v>
      </c>
      <c r="F223" s="108" t="s">
        <v>1211</v>
      </c>
      <c r="G223" s="142" t="s">
        <v>850</v>
      </c>
      <c r="H223" s="101" t="s">
        <v>139</v>
      </c>
      <c r="I223" s="101"/>
      <c r="J223" s="117">
        <v>15485550</v>
      </c>
      <c r="K223" s="125"/>
      <c r="L223" s="114">
        <v>45410</v>
      </c>
      <c r="M223" s="114">
        <v>45410</v>
      </c>
      <c r="N223" s="126"/>
      <c r="O223" s="127"/>
      <c r="P223" s="127"/>
      <c r="Q223" s="127"/>
      <c r="R223" s="127"/>
      <c r="S223" s="127"/>
    </row>
    <row r="224" spans="3:19" s="203" customFormat="1" outlineLevel="2" x14ac:dyDescent="0.25">
      <c r="C224" s="108" t="s">
        <v>1252</v>
      </c>
      <c r="D224" s="227">
        <v>1067460055</v>
      </c>
      <c r="E224" s="137" t="s">
        <v>1605</v>
      </c>
      <c r="F224" s="108" t="s">
        <v>1211</v>
      </c>
      <c r="G224" s="142" t="s">
        <v>858</v>
      </c>
      <c r="H224" s="101" t="s">
        <v>139</v>
      </c>
      <c r="I224" s="101"/>
      <c r="J224" s="117">
        <v>16000000</v>
      </c>
      <c r="K224" s="125"/>
      <c r="L224" s="114">
        <v>45410</v>
      </c>
      <c r="M224" s="114">
        <v>45410</v>
      </c>
      <c r="N224" s="126"/>
      <c r="O224" s="127"/>
      <c r="P224" s="127"/>
      <c r="Q224" s="127"/>
      <c r="R224" s="127"/>
      <c r="S224" s="127"/>
    </row>
    <row r="225" spans="3:19" s="203" customFormat="1" outlineLevel="2" x14ac:dyDescent="0.25">
      <c r="C225" s="108" t="s">
        <v>1252</v>
      </c>
      <c r="D225" s="227">
        <v>1116264519</v>
      </c>
      <c r="E225" s="137" t="s">
        <v>1741</v>
      </c>
      <c r="F225" s="108" t="s">
        <v>1211</v>
      </c>
      <c r="G225" s="141" t="s">
        <v>1071</v>
      </c>
      <c r="H225" s="101" t="s">
        <v>139</v>
      </c>
      <c r="I225" s="101"/>
      <c r="J225" s="117">
        <v>14000000</v>
      </c>
      <c r="K225" s="125"/>
      <c r="L225" s="114">
        <v>45410</v>
      </c>
      <c r="M225" s="114">
        <v>45410</v>
      </c>
      <c r="N225" s="126"/>
      <c r="O225" s="127"/>
      <c r="P225" s="127"/>
      <c r="Q225" s="127"/>
      <c r="R225" s="127"/>
      <c r="S225" s="127"/>
    </row>
    <row r="226" spans="3:19" outlineLevel="2" x14ac:dyDescent="0.25">
      <c r="C226" s="108" t="s">
        <v>1252</v>
      </c>
      <c r="D226" s="227">
        <v>98398304</v>
      </c>
      <c r="E226" s="137" t="s">
        <v>1722</v>
      </c>
      <c r="F226" s="108" t="s">
        <v>1212</v>
      </c>
      <c r="G226" s="143" t="s">
        <v>1353</v>
      </c>
      <c r="H226" s="101" t="s">
        <v>139</v>
      </c>
      <c r="J226" s="117">
        <v>5200000</v>
      </c>
      <c r="K226" s="125"/>
      <c r="L226" s="114">
        <v>45410</v>
      </c>
      <c r="M226" s="114">
        <v>45410</v>
      </c>
      <c r="N226" s="126"/>
      <c r="O226" s="127"/>
      <c r="P226" s="127"/>
      <c r="Q226" s="127"/>
      <c r="R226" s="127"/>
      <c r="S226" s="127"/>
    </row>
    <row r="227" spans="3:19" outlineLevel="2" x14ac:dyDescent="0.25">
      <c r="C227" s="108" t="s">
        <v>1252</v>
      </c>
      <c r="D227" s="227">
        <v>94553138</v>
      </c>
      <c r="E227" s="137" t="s">
        <v>1645</v>
      </c>
      <c r="F227" s="108" t="s">
        <v>1211</v>
      </c>
      <c r="G227" s="142" t="s">
        <v>835</v>
      </c>
      <c r="H227" s="101" t="s">
        <v>139</v>
      </c>
      <c r="J227" s="117">
        <v>20883670.219999999</v>
      </c>
      <c r="K227" s="125"/>
      <c r="L227" s="114">
        <v>45410</v>
      </c>
      <c r="M227" s="114">
        <v>45410</v>
      </c>
      <c r="N227" s="126"/>
      <c r="O227" s="127"/>
      <c r="P227" s="127"/>
      <c r="Q227" s="127"/>
      <c r="R227" s="127"/>
      <c r="S227" s="127"/>
    </row>
    <row r="228" spans="3:19" outlineLevel="2" x14ac:dyDescent="0.25">
      <c r="C228" s="108" t="s">
        <v>1252</v>
      </c>
      <c r="D228" s="222">
        <v>16888891</v>
      </c>
      <c r="E228" s="137" t="s">
        <v>1548</v>
      </c>
      <c r="F228" s="108" t="s">
        <v>1211</v>
      </c>
      <c r="G228" s="138"/>
      <c r="H228" s="101" t="s">
        <v>139</v>
      </c>
      <c r="J228" s="117">
        <v>136278900</v>
      </c>
      <c r="K228" s="125"/>
      <c r="L228" s="114">
        <v>45410</v>
      </c>
      <c r="M228" s="114">
        <v>45410</v>
      </c>
      <c r="N228" s="126"/>
      <c r="O228" s="127"/>
      <c r="P228" s="127"/>
      <c r="Q228" s="127"/>
      <c r="R228" s="127"/>
      <c r="S228" s="127"/>
    </row>
    <row r="229" spans="3:19" outlineLevel="2" x14ac:dyDescent="0.25">
      <c r="C229" s="108" t="s">
        <v>1252</v>
      </c>
      <c r="D229" s="222">
        <v>1118256828</v>
      </c>
      <c r="E229" s="137" t="s">
        <v>1666</v>
      </c>
      <c r="F229" s="108" t="s">
        <v>1211</v>
      </c>
      <c r="G229" s="138"/>
      <c r="H229" s="101" t="s">
        <v>139</v>
      </c>
      <c r="J229" s="117">
        <v>109023120</v>
      </c>
      <c r="K229" s="125"/>
      <c r="L229" s="114">
        <v>45410</v>
      </c>
      <c r="M229" s="114">
        <v>45410</v>
      </c>
      <c r="N229" s="126"/>
      <c r="O229" s="127"/>
      <c r="P229" s="127"/>
      <c r="Q229" s="127"/>
      <c r="R229" s="127"/>
      <c r="S229" s="127"/>
    </row>
    <row r="230" spans="3:19" outlineLevel="2" x14ac:dyDescent="0.25">
      <c r="C230" s="108" t="s">
        <v>1252</v>
      </c>
      <c r="D230" s="227">
        <v>1144174633</v>
      </c>
      <c r="E230" s="137" t="s">
        <v>1647</v>
      </c>
      <c r="F230" s="108" t="s">
        <v>1211</v>
      </c>
      <c r="G230" s="145" t="s">
        <v>862</v>
      </c>
      <c r="H230" s="101" t="s">
        <v>139</v>
      </c>
      <c r="J230" s="117">
        <v>10478900</v>
      </c>
      <c r="K230" s="125"/>
      <c r="L230" s="114">
        <v>45410</v>
      </c>
      <c r="M230" s="114">
        <v>45410</v>
      </c>
      <c r="N230" s="126"/>
      <c r="O230" s="127"/>
      <c r="P230" s="127"/>
      <c r="Q230" s="127"/>
      <c r="R230" s="127"/>
      <c r="S230" s="127"/>
    </row>
    <row r="231" spans="3:19" outlineLevel="2" x14ac:dyDescent="0.25">
      <c r="C231" s="108" t="s">
        <v>1252</v>
      </c>
      <c r="D231" s="227">
        <v>1144082692</v>
      </c>
      <c r="E231" s="137" t="s">
        <v>1698</v>
      </c>
      <c r="F231" s="108" t="s">
        <v>1211</v>
      </c>
      <c r="G231" s="143"/>
      <c r="H231" s="101" t="s">
        <v>139</v>
      </c>
      <c r="J231" s="117">
        <v>5500000</v>
      </c>
      <c r="K231" s="125"/>
      <c r="L231" s="114">
        <v>45410</v>
      </c>
      <c r="M231" s="114">
        <v>45410</v>
      </c>
      <c r="N231" s="126"/>
      <c r="O231" s="127"/>
      <c r="P231" s="127"/>
      <c r="Q231" s="127"/>
      <c r="R231" s="127"/>
      <c r="S231" s="127"/>
    </row>
    <row r="232" spans="3:19" outlineLevel="2" x14ac:dyDescent="0.25">
      <c r="C232" s="108" t="s">
        <v>1252</v>
      </c>
      <c r="D232" s="227">
        <v>1144138871</v>
      </c>
      <c r="E232" s="137" t="s">
        <v>1591</v>
      </c>
      <c r="F232" s="108" t="s">
        <v>1211</v>
      </c>
      <c r="G232" s="141" t="s">
        <v>928</v>
      </c>
      <c r="H232" s="101" t="s">
        <v>139</v>
      </c>
      <c r="J232" s="117">
        <v>12279000</v>
      </c>
      <c r="K232" s="125"/>
      <c r="L232" s="114">
        <v>45410</v>
      </c>
      <c r="M232" s="114">
        <v>45410</v>
      </c>
      <c r="N232" s="126"/>
      <c r="O232" s="127"/>
      <c r="P232" s="127"/>
      <c r="Q232" s="127"/>
      <c r="R232" s="127"/>
      <c r="S232" s="127"/>
    </row>
    <row r="233" spans="3:19" outlineLevel="2" x14ac:dyDescent="0.25">
      <c r="C233" s="108" t="s">
        <v>1252</v>
      </c>
      <c r="D233" s="227">
        <v>6200067</v>
      </c>
      <c r="E233" s="137" t="s">
        <v>1678</v>
      </c>
      <c r="F233" s="108" t="s">
        <v>1211</v>
      </c>
      <c r="G233" s="141" t="s">
        <v>1100</v>
      </c>
      <c r="H233" s="101" t="s">
        <v>139</v>
      </c>
      <c r="J233" s="117">
        <v>6350000</v>
      </c>
      <c r="K233" s="125"/>
      <c r="L233" s="114">
        <v>45410</v>
      </c>
      <c r="M233" s="114">
        <v>45410</v>
      </c>
      <c r="N233" s="126"/>
      <c r="O233" s="127"/>
      <c r="P233" s="127"/>
      <c r="Q233" s="127"/>
      <c r="R233" s="127"/>
      <c r="S233" s="127"/>
    </row>
    <row r="234" spans="3:19" outlineLevel="2" x14ac:dyDescent="0.25">
      <c r="C234" s="108" t="s">
        <v>1252</v>
      </c>
      <c r="D234" s="227">
        <v>29178866</v>
      </c>
      <c r="E234" s="137" t="s">
        <v>1558</v>
      </c>
      <c r="F234" s="108" t="s">
        <v>1211</v>
      </c>
      <c r="G234" s="141" t="s">
        <v>923</v>
      </c>
      <c r="H234" s="101" t="s">
        <v>139</v>
      </c>
      <c r="J234" s="117">
        <v>13400000</v>
      </c>
      <c r="K234" s="125"/>
      <c r="L234" s="114">
        <v>45410</v>
      </c>
      <c r="M234" s="114">
        <v>45410</v>
      </c>
      <c r="N234" s="126"/>
      <c r="O234" s="127"/>
      <c r="P234" s="127"/>
      <c r="Q234" s="127"/>
      <c r="R234" s="127"/>
      <c r="S234" s="127"/>
    </row>
    <row r="235" spans="3:19" outlineLevel="2" x14ac:dyDescent="0.25">
      <c r="C235" s="108" t="s">
        <v>1252</v>
      </c>
      <c r="D235" s="227">
        <v>1116262495</v>
      </c>
      <c r="E235" s="137" t="s">
        <v>1662</v>
      </c>
      <c r="F235" s="108" t="s">
        <v>1211</v>
      </c>
      <c r="G235" s="143"/>
      <c r="H235" s="101" t="s">
        <v>139</v>
      </c>
      <c r="J235" s="117">
        <v>23499999.977499962</v>
      </c>
      <c r="K235" s="125"/>
      <c r="L235" s="114">
        <v>45410</v>
      </c>
      <c r="M235" s="114">
        <v>45410</v>
      </c>
      <c r="N235" s="126"/>
      <c r="O235" s="127"/>
      <c r="P235" s="127"/>
      <c r="Q235" s="127"/>
      <c r="R235" s="127"/>
      <c r="S235" s="127"/>
    </row>
    <row r="236" spans="3:19" outlineLevel="2" x14ac:dyDescent="0.25">
      <c r="C236" s="108" t="s">
        <v>1252</v>
      </c>
      <c r="D236" s="227">
        <v>1127961366</v>
      </c>
      <c r="E236" s="137" t="s">
        <v>1562</v>
      </c>
      <c r="F236" s="108" t="s">
        <v>1212</v>
      </c>
      <c r="G236" s="144" t="s">
        <v>1361</v>
      </c>
      <c r="H236" s="101" t="s">
        <v>139</v>
      </c>
      <c r="J236" s="117">
        <v>12500000</v>
      </c>
      <c r="K236" s="125"/>
      <c r="L236" s="114">
        <v>45410</v>
      </c>
      <c r="M236" s="114">
        <v>45410</v>
      </c>
      <c r="N236" s="126"/>
      <c r="O236" s="127"/>
      <c r="P236" s="127"/>
      <c r="Q236" s="127"/>
      <c r="R236" s="127"/>
      <c r="S236" s="127"/>
    </row>
    <row r="237" spans="3:19" outlineLevel="2" x14ac:dyDescent="0.25">
      <c r="C237" s="108" t="s">
        <v>1252</v>
      </c>
      <c r="D237" s="227" t="s">
        <v>841</v>
      </c>
      <c r="E237" s="137" t="s">
        <v>840</v>
      </c>
      <c r="F237" s="108" t="s">
        <v>1211</v>
      </c>
      <c r="G237" s="142" t="s">
        <v>842</v>
      </c>
      <c r="H237" s="101" t="s">
        <v>139</v>
      </c>
      <c r="J237" s="117">
        <v>122651010</v>
      </c>
      <c r="K237" s="125"/>
      <c r="L237" s="114">
        <v>45410</v>
      </c>
      <c r="M237" s="114">
        <v>45410</v>
      </c>
      <c r="N237" s="126"/>
      <c r="O237" s="127"/>
      <c r="P237" s="127"/>
      <c r="Q237" s="127"/>
      <c r="R237" s="127"/>
      <c r="S237" s="127"/>
    </row>
    <row r="238" spans="3:19" outlineLevel="2" x14ac:dyDescent="0.25">
      <c r="C238" s="108" t="s">
        <v>1252</v>
      </c>
      <c r="D238" s="227">
        <v>94551400</v>
      </c>
      <c r="E238" s="137" t="s">
        <v>1746</v>
      </c>
      <c r="F238" s="108" t="s">
        <v>1211</v>
      </c>
      <c r="G238" s="143"/>
      <c r="H238" s="101" t="s">
        <v>139</v>
      </c>
      <c r="J238" s="117">
        <v>10000000</v>
      </c>
      <c r="K238" s="125"/>
      <c r="L238" s="114">
        <v>45410</v>
      </c>
      <c r="M238" s="114">
        <v>45410</v>
      </c>
      <c r="N238" s="126"/>
      <c r="O238" s="127"/>
      <c r="P238" s="127"/>
      <c r="Q238" s="127"/>
      <c r="R238" s="127"/>
      <c r="S238" s="127"/>
    </row>
    <row r="239" spans="3:19" outlineLevel="2" x14ac:dyDescent="0.25">
      <c r="C239" s="108" t="s">
        <v>1252</v>
      </c>
      <c r="D239" s="227">
        <v>67032244</v>
      </c>
      <c r="E239" s="137" t="s">
        <v>1700</v>
      </c>
      <c r="F239" s="108" t="s">
        <v>1211</v>
      </c>
      <c r="G239" s="142" t="s">
        <v>1346</v>
      </c>
      <c r="H239" s="101" t="s">
        <v>139</v>
      </c>
      <c r="J239" s="117">
        <v>95395230</v>
      </c>
      <c r="K239" s="125"/>
      <c r="L239" s="114">
        <v>45410</v>
      </c>
      <c r="M239" s="114">
        <v>45410</v>
      </c>
      <c r="N239" s="126"/>
      <c r="O239" s="127"/>
      <c r="P239" s="127"/>
      <c r="Q239" s="127"/>
      <c r="R239" s="127"/>
      <c r="S239" s="127"/>
    </row>
    <row r="240" spans="3:19" outlineLevel="2" x14ac:dyDescent="0.25">
      <c r="C240" s="108" t="s">
        <v>1252</v>
      </c>
      <c r="D240" s="227">
        <v>1027887825</v>
      </c>
      <c r="E240" s="137" t="s">
        <v>1715</v>
      </c>
      <c r="F240" s="108" t="s">
        <v>1211</v>
      </c>
      <c r="G240" s="141" t="s">
        <v>970</v>
      </c>
      <c r="H240" s="101" t="s">
        <v>139</v>
      </c>
      <c r="J240" s="117">
        <v>19852600</v>
      </c>
      <c r="K240" s="125"/>
      <c r="L240" s="114">
        <v>45410</v>
      </c>
      <c r="M240" s="114">
        <v>45410</v>
      </c>
      <c r="N240" s="126"/>
      <c r="O240" s="127"/>
      <c r="P240" s="127"/>
      <c r="Q240" s="127"/>
      <c r="R240" s="127"/>
      <c r="S240" s="127"/>
    </row>
    <row r="241" spans="3:19" outlineLevel="2" x14ac:dyDescent="0.25">
      <c r="C241" s="108" t="s">
        <v>1252</v>
      </c>
      <c r="D241" s="227">
        <v>31986152</v>
      </c>
      <c r="E241" s="137" t="s">
        <v>1726</v>
      </c>
      <c r="F241" s="108" t="s">
        <v>1211</v>
      </c>
      <c r="G241" s="142" t="s">
        <v>886</v>
      </c>
      <c r="H241" s="101" t="s">
        <v>139</v>
      </c>
      <c r="J241" s="117">
        <v>51000000</v>
      </c>
      <c r="K241" s="125"/>
      <c r="L241" s="114">
        <v>45410</v>
      </c>
      <c r="M241" s="114">
        <v>45410</v>
      </c>
      <c r="N241" s="126"/>
      <c r="O241" s="127"/>
      <c r="P241" s="127"/>
      <c r="Q241" s="127"/>
      <c r="R241" s="127"/>
      <c r="S241" s="127"/>
    </row>
    <row r="242" spans="3:19" outlineLevel="2" x14ac:dyDescent="0.25">
      <c r="C242" s="108" t="s">
        <v>1252</v>
      </c>
      <c r="D242" s="227">
        <v>10308674</v>
      </c>
      <c r="E242" s="137" t="s">
        <v>1643</v>
      </c>
      <c r="F242" s="108" t="s">
        <v>1211</v>
      </c>
      <c r="G242" s="143"/>
      <c r="H242" s="101" t="s">
        <v>139</v>
      </c>
      <c r="J242" s="117">
        <v>13691382</v>
      </c>
      <c r="K242" s="125"/>
      <c r="L242" s="114">
        <v>45410</v>
      </c>
      <c r="M242" s="114">
        <v>45410</v>
      </c>
      <c r="N242" s="126"/>
      <c r="O242" s="127"/>
      <c r="P242" s="127"/>
      <c r="Q242" s="127"/>
      <c r="R242" s="127"/>
      <c r="S242" s="127"/>
    </row>
    <row r="243" spans="3:19" outlineLevel="2" x14ac:dyDescent="0.25">
      <c r="C243" s="108" t="s">
        <v>1252</v>
      </c>
      <c r="D243" s="227">
        <v>79804193</v>
      </c>
      <c r="E243" s="137" t="s">
        <v>1748</v>
      </c>
      <c r="F243" s="108" t="s">
        <v>1211</v>
      </c>
      <c r="G243" s="141" t="s">
        <v>988</v>
      </c>
      <c r="H243" s="101" t="s">
        <v>139</v>
      </c>
      <c r="J243" s="117">
        <v>15852600</v>
      </c>
      <c r="K243" s="125"/>
      <c r="L243" s="114"/>
      <c r="M243" s="114">
        <v>45016</v>
      </c>
      <c r="N243" s="126"/>
      <c r="O243" s="127"/>
      <c r="P243" s="127"/>
      <c r="Q243" s="127"/>
      <c r="R243" s="127"/>
      <c r="S243" s="127"/>
    </row>
    <row r="244" spans="3:19" outlineLevel="2" x14ac:dyDescent="0.25">
      <c r="C244" s="108" t="s">
        <v>1252</v>
      </c>
      <c r="D244" s="227">
        <v>1144087109</v>
      </c>
      <c r="E244" s="137" t="s">
        <v>1531</v>
      </c>
      <c r="F244" s="108" t="s">
        <v>1211</v>
      </c>
      <c r="G244" s="142" t="s">
        <v>802</v>
      </c>
      <c r="H244" s="101" t="s">
        <v>139</v>
      </c>
      <c r="J244" s="117">
        <v>40543884</v>
      </c>
      <c r="K244" s="125"/>
      <c r="L244" s="114"/>
      <c r="M244" s="114">
        <v>45016</v>
      </c>
      <c r="N244" s="126"/>
      <c r="O244" s="127"/>
      <c r="P244" s="127"/>
      <c r="Q244" s="127"/>
      <c r="R244" s="127"/>
      <c r="S244" s="127"/>
    </row>
    <row r="245" spans="3:19" outlineLevel="2" x14ac:dyDescent="0.25">
      <c r="C245" s="108" t="s">
        <v>1252</v>
      </c>
      <c r="D245" s="227">
        <v>1144163593</v>
      </c>
      <c r="E245" s="137" t="s">
        <v>1675</v>
      </c>
      <c r="F245" s="108" t="s">
        <v>1211</v>
      </c>
      <c r="G245" s="143"/>
      <c r="H245" s="101" t="s">
        <v>139</v>
      </c>
      <c r="J245" s="117">
        <v>15600000</v>
      </c>
      <c r="K245" s="125"/>
      <c r="L245" s="114"/>
      <c r="M245" s="114">
        <v>45016</v>
      </c>
      <c r="N245" s="126"/>
      <c r="O245" s="127"/>
      <c r="P245" s="127"/>
      <c r="Q245" s="127"/>
      <c r="R245" s="127"/>
      <c r="S245" s="127"/>
    </row>
    <row r="246" spans="3:19" outlineLevel="2" x14ac:dyDescent="0.25">
      <c r="C246" s="108" t="s">
        <v>1252</v>
      </c>
      <c r="D246" s="227">
        <v>1085313711</v>
      </c>
      <c r="E246" s="137" t="s">
        <v>1574</v>
      </c>
      <c r="F246" s="108" t="s">
        <v>1211</v>
      </c>
      <c r="G246" s="142" t="s">
        <v>878</v>
      </c>
      <c r="H246" s="101" t="s">
        <v>139</v>
      </c>
      <c r="J246" s="117">
        <v>1000000</v>
      </c>
      <c r="K246" s="125"/>
      <c r="L246" s="114">
        <v>44077</v>
      </c>
      <c r="M246" s="114">
        <v>44807</v>
      </c>
      <c r="N246" s="126"/>
      <c r="O246" s="127"/>
      <c r="P246" s="127"/>
      <c r="Q246" s="127"/>
      <c r="R246" s="127"/>
      <c r="S246" s="127"/>
    </row>
    <row r="247" spans="3:19" outlineLevel="2" x14ac:dyDescent="0.25">
      <c r="C247" s="108" t="s">
        <v>1252</v>
      </c>
      <c r="D247" s="222">
        <v>31848158</v>
      </c>
      <c r="E247" s="137" t="s">
        <v>1669</v>
      </c>
      <c r="F247" s="108" t="s">
        <v>1211</v>
      </c>
      <c r="G247" s="138"/>
      <c r="H247" s="101" t="s">
        <v>139</v>
      </c>
      <c r="J247" s="117">
        <v>75395230</v>
      </c>
      <c r="K247" s="125"/>
      <c r="L247" s="114">
        <v>44461</v>
      </c>
      <c r="M247" s="114">
        <v>45191</v>
      </c>
      <c r="N247" s="126"/>
      <c r="O247" s="127"/>
      <c r="P247" s="127"/>
      <c r="Q247" s="127"/>
      <c r="R247" s="127"/>
      <c r="S247" s="127"/>
    </row>
    <row r="248" spans="3:19" outlineLevel="2" x14ac:dyDescent="0.25">
      <c r="C248" s="108" t="s">
        <v>1252</v>
      </c>
      <c r="D248" s="222">
        <v>16936246</v>
      </c>
      <c r="E248" s="137" t="s">
        <v>1627</v>
      </c>
      <c r="F248" s="108" t="s">
        <v>1211</v>
      </c>
      <c r="G248" s="138"/>
      <c r="H248" s="101" t="s">
        <v>139</v>
      </c>
      <c r="J248" s="117">
        <v>116278900</v>
      </c>
      <c r="K248" s="125"/>
      <c r="L248" s="114">
        <v>44339</v>
      </c>
      <c r="M248" s="114">
        <v>45069</v>
      </c>
      <c r="N248" s="126"/>
      <c r="O248" s="127"/>
      <c r="P248" s="127"/>
      <c r="Q248" s="127"/>
      <c r="R248" s="127"/>
      <c r="S248" s="127"/>
    </row>
    <row r="249" spans="3:19" outlineLevel="2" x14ac:dyDescent="0.25">
      <c r="C249" s="108" t="s">
        <v>1252</v>
      </c>
      <c r="D249" s="227">
        <v>1107060403</v>
      </c>
      <c r="E249" s="137" t="s">
        <v>1564</v>
      </c>
      <c r="F249" s="108" t="s">
        <v>1212</v>
      </c>
      <c r="G249" s="143"/>
      <c r="H249" s="101" t="s">
        <v>139</v>
      </c>
      <c r="J249" s="117">
        <v>10000000</v>
      </c>
      <c r="K249" s="125"/>
      <c r="L249" s="114">
        <v>44370</v>
      </c>
      <c r="M249" s="114">
        <v>45100</v>
      </c>
      <c r="N249" s="126"/>
      <c r="O249" s="127"/>
      <c r="P249" s="127"/>
      <c r="Q249" s="127"/>
      <c r="R249" s="127"/>
      <c r="S249" s="127"/>
    </row>
    <row r="250" spans="3:19" outlineLevel="2" x14ac:dyDescent="0.25">
      <c r="C250" s="108" t="s">
        <v>1252</v>
      </c>
      <c r="D250" s="227">
        <v>1087644930</v>
      </c>
      <c r="E250" s="137" t="s">
        <v>1755</v>
      </c>
      <c r="F250" s="108" t="s">
        <v>1211</v>
      </c>
      <c r="G250" s="141" t="s">
        <v>950</v>
      </c>
      <c r="H250" s="101" t="s">
        <v>139</v>
      </c>
      <c r="J250" s="117">
        <v>30000000</v>
      </c>
      <c r="K250" s="125"/>
      <c r="L250" s="114">
        <v>44089</v>
      </c>
      <c r="M250" s="114">
        <v>44819</v>
      </c>
      <c r="N250" s="126"/>
      <c r="O250" s="127"/>
      <c r="P250" s="127"/>
      <c r="Q250" s="127"/>
      <c r="R250" s="127"/>
      <c r="S250" s="127"/>
    </row>
    <row r="251" spans="3:19" outlineLevel="2" x14ac:dyDescent="0.25">
      <c r="C251" s="108" t="s">
        <v>1252</v>
      </c>
      <c r="D251" s="222">
        <v>1007560398</v>
      </c>
      <c r="E251" s="137" t="s">
        <v>1663</v>
      </c>
      <c r="F251" s="108" t="s">
        <v>1211</v>
      </c>
      <c r="G251" s="138"/>
      <c r="H251" s="101" t="s">
        <v>139</v>
      </c>
      <c r="J251" s="117">
        <v>106278900</v>
      </c>
      <c r="K251" s="125"/>
      <c r="L251" s="114">
        <v>44117</v>
      </c>
      <c r="M251" s="114">
        <v>44847</v>
      </c>
      <c r="N251" s="126"/>
      <c r="O251" s="127"/>
      <c r="P251" s="127"/>
      <c r="Q251" s="127"/>
      <c r="R251" s="127"/>
      <c r="S251" s="127"/>
    </row>
    <row r="252" spans="3:19" outlineLevel="2" x14ac:dyDescent="0.25">
      <c r="C252" s="108" t="s">
        <v>1252</v>
      </c>
      <c r="D252" s="227">
        <v>31979407</v>
      </c>
      <c r="E252" s="137" t="s">
        <v>1516</v>
      </c>
      <c r="F252" s="108" t="s">
        <v>1212</v>
      </c>
      <c r="G252" s="139" t="s">
        <v>1053</v>
      </c>
      <c r="H252" s="101" t="s">
        <v>139</v>
      </c>
      <c r="J252" s="117">
        <v>8000000</v>
      </c>
      <c r="K252" s="125"/>
      <c r="L252" s="114">
        <v>44117</v>
      </c>
      <c r="M252" s="114">
        <v>44847</v>
      </c>
      <c r="N252" s="126"/>
      <c r="O252" s="127"/>
      <c r="P252" s="127"/>
      <c r="Q252" s="127"/>
      <c r="R252" s="127"/>
      <c r="S252" s="127"/>
    </row>
    <row r="253" spans="3:19" outlineLevel="2" x14ac:dyDescent="0.25">
      <c r="C253" s="108" t="s">
        <v>1252</v>
      </c>
      <c r="D253" s="227">
        <v>1112468185</v>
      </c>
      <c r="E253" s="137" t="s">
        <v>1535</v>
      </c>
      <c r="F253" s="108" t="s">
        <v>1212</v>
      </c>
      <c r="G253" s="141" t="s">
        <v>1278</v>
      </c>
      <c r="H253" s="101" t="s">
        <v>139</v>
      </c>
      <c r="I253" s="101" t="s">
        <v>1279</v>
      </c>
      <c r="J253" s="117">
        <v>10000000</v>
      </c>
      <c r="K253" s="125"/>
      <c r="L253" s="114">
        <v>44482</v>
      </c>
      <c r="M253" s="114">
        <v>45212</v>
      </c>
      <c r="N253" s="126"/>
      <c r="O253" s="127"/>
      <c r="P253" s="127"/>
      <c r="Q253" s="127"/>
      <c r="R253" s="127"/>
      <c r="S253" s="127"/>
    </row>
    <row r="254" spans="3:19" outlineLevel="2" x14ac:dyDescent="0.25">
      <c r="C254" s="108" t="s">
        <v>1252</v>
      </c>
      <c r="D254" s="222">
        <v>38667749</v>
      </c>
      <c r="E254" s="137" t="s">
        <v>1733</v>
      </c>
      <c r="F254" s="108" t="s">
        <v>1211</v>
      </c>
      <c r="G254" s="138"/>
      <c r="H254" s="101" t="s">
        <v>139</v>
      </c>
      <c r="J254" s="117">
        <v>116278900</v>
      </c>
      <c r="K254" s="125"/>
      <c r="L254" s="114">
        <v>43667</v>
      </c>
      <c r="M254" s="114">
        <v>44397</v>
      </c>
      <c r="N254" s="126"/>
      <c r="O254" s="127"/>
      <c r="P254" s="127"/>
      <c r="Q254" s="127"/>
      <c r="R254" s="127"/>
      <c r="S254" s="127"/>
    </row>
    <row r="255" spans="3:19" outlineLevel="2" x14ac:dyDescent="0.25">
      <c r="C255" s="108" t="s">
        <v>1252</v>
      </c>
      <c r="D255" s="227">
        <v>1112468957</v>
      </c>
      <c r="E255" s="137" t="s">
        <v>1629</v>
      </c>
      <c r="F255" s="108" t="s">
        <v>1211</v>
      </c>
      <c r="G255" s="143"/>
      <c r="H255" s="101" t="s">
        <v>139</v>
      </c>
      <c r="J255" s="117">
        <v>1000000</v>
      </c>
      <c r="K255" s="125"/>
      <c r="L255" s="114">
        <v>44012</v>
      </c>
      <c r="M255" s="114">
        <v>44742</v>
      </c>
      <c r="N255" s="126"/>
      <c r="O255" s="127"/>
      <c r="P255" s="127"/>
      <c r="Q255" s="127"/>
      <c r="R255" s="127"/>
      <c r="S255" s="127"/>
    </row>
    <row r="256" spans="3:19" outlineLevel="2" x14ac:dyDescent="0.25">
      <c r="C256" s="108" t="s">
        <v>1252</v>
      </c>
      <c r="D256" s="227" t="s">
        <v>1514</v>
      </c>
      <c r="E256" s="137" t="s">
        <v>1523</v>
      </c>
      <c r="F256" s="108" t="s">
        <v>1212</v>
      </c>
      <c r="G256" s="141" t="s">
        <v>1079</v>
      </c>
      <c r="H256" s="101" t="s">
        <v>139</v>
      </c>
      <c r="J256" s="117">
        <v>12125000.00562501</v>
      </c>
      <c r="K256" s="125"/>
      <c r="L256" s="114">
        <v>44432</v>
      </c>
      <c r="M256" s="114">
        <v>45162</v>
      </c>
      <c r="N256" s="126"/>
      <c r="O256" s="127"/>
      <c r="P256" s="127"/>
      <c r="Q256" s="127"/>
      <c r="R256" s="127"/>
      <c r="S256" s="127"/>
    </row>
    <row r="257" spans="3:19" outlineLevel="2" x14ac:dyDescent="0.25">
      <c r="C257" s="108" t="s">
        <v>1252</v>
      </c>
      <c r="D257" s="227">
        <v>1107531379</v>
      </c>
      <c r="E257" s="137" t="s">
        <v>1577</v>
      </c>
      <c r="F257" s="108" t="s">
        <v>1211</v>
      </c>
      <c r="G257" s="143"/>
      <c r="H257" s="101" t="s">
        <v>139</v>
      </c>
      <c r="J257" s="117">
        <v>14450000</v>
      </c>
      <c r="K257" s="125"/>
      <c r="L257" s="114">
        <v>44073</v>
      </c>
      <c r="M257" s="114">
        <v>44803</v>
      </c>
      <c r="N257" s="126"/>
      <c r="O257" s="127"/>
      <c r="P257" s="127"/>
      <c r="Q257" s="127"/>
      <c r="R257" s="127"/>
      <c r="S257" s="127"/>
    </row>
    <row r="258" spans="3:19" outlineLevel="2" x14ac:dyDescent="0.25">
      <c r="C258" s="108" t="s">
        <v>1252</v>
      </c>
      <c r="D258" s="227">
        <v>31862227</v>
      </c>
      <c r="E258" s="137" t="s">
        <v>1688</v>
      </c>
      <c r="F258" s="108" t="s">
        <v>1211</v>
      </c>
      <c r="G258" s="142" t="s">
        <v>888</v>
      </c>
      <c r="H258" s="101" t="s">
        <v>139</v>
      </c>
      <c r="J258" s="117">
        <v>24651000</v>
      </c>
      <c r="K258" s="125"/>
      <c r="L258" s="114">
        <v>44105</v>
      </c>
      <c r="M258" s="114">
        <v>44835</v>
      </c>
      <c r="N258" s="126"/>
      <c r="O258" s="127"/>
      <c r="P258" s="127"/>
      <c r="Q258" s="127"/>
      <c r="R258" s="127"/>
      <c r="S258" s="127"/>
    </row>
    <row r="259" spans="3:19" outlineLevel="2" x14ac:dyDescent="0.25">
      <c r="C259" s="108" t="s">
        <v>1252</v>
      </c>
      <c r="D259" s="227">
        <v>66872835</v>
      </c>
      <c r="E259" s="137" t="s">
        <v>1606</v>
      </c>
      <c r="F259" s="108" t="s">
        <v>1211</v>
      </c>
      <c r="G259" s="142" t="s">
        <v>874</v>
      </c>
      <c r="H259" s="101" t="s">
        <v>139</v>
      </c>
      <c r="J259" s="117">
        <v>50000000</v>
      </c>
      <c r="K259" s="125"/>
      <c r="L259" s="114">
        <v>44405</v>
      </c>
      <c r="M259" s="114">
        <v>45135</v>
      </c>
      <c r="N259" s="126"/>
      <c r="O259" s="127"/>
      <c r="P259" s="127"/>
      <c r="Q259" s="127"/>
      <c r="R259" s="127"/>
      <c r="S259" s="127"/>
    </row>
    <row r="260" spans="3:19" outlineLevel="2" x14ac:dyDescent="0.25">
      <c r="C260" s="108" t="s">
        <v>1252</v>
      </c>
      <c r="D260" s="227">
        <v>1112104227</v>
      </c>
      <c r="E260" s="137" t="s">
        <v>1712</v>
      </c>
      <c r="F260" s="108" t="s">
        <v>1211</v>
      </c>
      <c r="G260" s="142" t="s">
        <v>882</v>
      </c>
      <c r="H260" s="101" t="s">
        <v>139</v>
      </c>
      <c r="J260" s="117">
        <v>43264900</v>
      </c>
      <c r="K260" s="125"/>
      <c r="L260" s="114">
        <v>45016</v>
      </c>
      <c r="M260" s="114">
        <v>45016</v>
      </c>
      <c r="N260" s="126"/>
      <c r="O260" s="127"/>
      <c r="P260" s="127"/>
      <c r="Q260" s="127"/>
      <c r="R260" s="127"/>
      <c r="S260" s="127"/>
    </row>
    <row r="261" spans="3:19" outlineLevel="2" x14ac:dyDescent="0.25">
      <c r="C261" s="108" t="s">
        <v>1252</v>
      </c>
      <c r="D261" s="227"/>
      <c r="E261" s="137" t="s">
        <v>1735</v>
      </c>
      <c r="F261" s="108" t="s">
        <v>1212</v>
      </c>
      <c r="G261" s="141" t="s">
        <v>1074</v>
      </c>
      <c r="H261" s="101" t="s">
        <v>139</v>
      </c>
      <c r="J261" s="117">
        <v>8625000.0056250095</v>
      </c>
      <c r="K261" s="125"/>
      <c r="L261" s="114">
        <v>45016</v>
      </c>
      <c r="M261" s="114">
        <v>45016</v>
      </c>
      <c r="N261" s="126"/>
      <c r="O261" s="127"/>
      <c r="P261" s="127"/>
      <c r="Q261" s="127"/>
      <c r="R261" s="127"/>
      <c r="S261" s="127"/>
    </row>
    <row r="262" spans="3:19" outlineLevel="2" x14ac:dyDescent="0.25">
      <c r="C262" s="108" t="s">
        <v>1252</v>
      </c>
      <c r="D262" s="227">
        <v>1144088787</v>
      </c>
      <c r="E262" s="137" t="s">
        <v>1552</v>
      </c>
      <c r="F262" s="108" t="s">
        <v>1212</v>
      </c>
      <c r="G262" s="143"/>
      <c r="H262" s="101" t="s">
        <v>139</v>
      </c>
      <c r="J262" s="117">
        <v>10059534</v>
      </c>
      <c r="K262" s="125"/>
      <c r="L262" s="114">
        <v>45016</v>
      </c>
      <c r="M262" s="114">
        <v>45016</v>
      </c>
      <c r="N262" s="126"/>
      <c r="O262" s="127"/>
      <c r="P262" s="127"/>
      <c r="Q262" s="127"/>
      <c r="R262" s="127"/>
      <c r="S262" s="127"/>
    </row>
    <row r="263" spans="3:19" outlineLevel="2" x14ac:dyDescent="0.25">
      <c r="C263" s="108" t="s">
        <v>1252</v>
      </c>
      <c r="D263" s="227">
        <v>16701797</v>
      </c>
      <c r="E263" s="137" t="s">
        <v>1614</v>
      </c>
      <c r="F263" s="108" t="s">
        <v>1213</v>
      </c>
      <c r="G263" s="143"/>
      <c r="H263" s="101" t="s">
        <v>139</v>
      </c>
      <c r="J263" s="117">
        <v>39000000</v>
      </c>
      <c r="K263" s="125"/>
      <c r="L263" s="114">
        <v>45016</v>
      </c>
      <c r="M263" s="114">
        <v>45016</v>
      </c>
      <c r="N263" s="126"/>
      <c r="O263" s="127"/>
      <c r="P263" s="127"/>
      <c r="Q263" s="127"/>
      <c r="R263" s="127"/>
      <c r="S263" s="127"/>
    </row>
    <row r="264" spans="3:19" outlineLevel="2" x14ac:dyDescent="0.25">
      <c r="C264" s="108" t="s">
        <v>1252</v>
      </c>
      <c r="D264" s="227">
        <v>31579318</v>
      </c>
      <c r="E264" s="137" t="s">
        <v>1553</v>
      </c>
      <c r="F264" s="108" t="s">
        <v>1211</v>
      </c>
      <c r="G264" s="143" t="s">
        <v>1356</v>
      </c>
      <c r="H264" s="101" t="s">
        <v>139</v>
      </c>
      <c r="J264" s="117">
        <v>19615594</v>
      </c>
      <c r="K264" s="125"/>
      <c r="L264" s="114">
        <v>45016</v>
      </c>
      <c r="M264" s="114">
        <v>45016</v>
      </c>
      <c r="N264" s="126"/>
      <c r="O264" s="127"/>
      <c r="P264" s="127"/>
      <c r="Q264" s="127"/>
      <c r="R264" s="127"/>
      <c r="S264" s="127"/>
    </row>
    <row r="265" spans="3:19" outlineLevel="2" x14ac:dyDescent="0.25">
      <c r="C265" s="108" t="s">
        <v>1252</v>
      </c>
      <c r="D265" s="227">
        <v>29567798</v>
      </c>
      <c r="E265" s="137" t="s">
        <v>1521</v>
      </c>
      <c r="F265" s="108" t="s">
        <v>1212</v>
      </c>
      <c r="G265" s="141" t="s">
        <v>1022</v>
      </c>
      <c r="H265" s="101" t="s">
        <v>139</v>
      </c>
      <c r="J265" s="117">
        <v>15878140</v>
      </c>
      <c r="K265" s="125"/>
      <c r="L265" s="114">
        <v>45016</v>
      </c>
      <c r="M265" s="114">
        <v>45016</v>
      </c>
      <c r="N265" s="126"/>
      <c r="O265" s="127"/>
      <c r="P265" s="127"/>
      <c r="Q265" s="127"/>
      <c r="R265" s="127"/>
      <c r="S265" s="127"/>
    </row>
    <row r="266" spans="3:19" outlineLevel="2" x14ac:dyDescent="0.25">
      <c r="C266" s="108" t="s">
        <v>1252</v>
      </c>
      <c r="D266" s="227">
        <v>1130616309</v>
      </c>
      <c r="E266" s="137" t="s">
        <v>1654</v>
      </c>
      <c r="F266" s="108" t="s">
        <v>1211</v>
      </c>
      <c r="G266" s="143"/>
      <c r="H266" s="101" t="s">
        <v>139</v>
      </c>
      <c r="J266" s="117">
        <v>13694968</v>
      </c>
      <c r="K266" s="125"/>
      <c r="L266" s="114">
        <v>45016</v>
      </c>
      <c r="M266" s="114">
        <v>45016</v>
      </c>
      <c r="N266" s="126"/>
      <c r="O266" s="127"/>
      <c r="P266" s="127"/>
      <c r="Q266" s="127"/>
      <c r="R266" s="127"/>
      <c r="S266" s="127"/>
    </row>
    <row r="267" spans="3:19" outlineLevel="2" x14ac:dyDescent="0.25">
      <c r="C267" s="108" t="s">
        <v>1252</v>
      </c>
      <c r="D267" s="227">
        <v>10698557</v>
      </c>
      <c r="E267" s="137" t="s">
        <v>1634</v>
      </c>
      <c r="F267" s="108" t="s">
        <v>1211</v>
      </c>
      <c r="G267" s="142" t="s">
        <v>833</v>
      </c>
      <c r="H267" s="101" t="s">
        <v>139</v>
      </c>
      <c r="J267" s="117">
        <v>68127034</v>
      </c>
      <c r="K267" s="125"/>
      <c r="L267" s="114">
        <v>45016</v>
      </c>
      <c r="M267" s="114">
        <v>45016</v>
      </c>
      <c r="N267" s="126"/>
      <c r="O267" s="127"/>
      <c r="P267" s="127"/>
      <c r="Q267" s="127"/>
      <c r="R267" s="127"/>
      <c r="S267" s="127"/>
    </row>
    <row r="268" spans="3:19" outlineLevel="2" x14ac:dyDescent="0.25">
      <c r="C268" s="108" t="s">
        <v>1252</v>
      </c>
      <c r="D268" s="227">
        <v>66990515</v>
      </c>
      <c r="E268" s="137" t="s">
        <v>1539</v>
      </c>
      <c r="F268" s="108" t="s">
        <v>1211</v>
      </c>
      <c r="G268" s="141" t="s">
        <v>931</v>
      </c>
      <c r="H268" s="101" t="s">
        <v>139</v>
      </c>
      <c r="J268" s="117">
        <v>1253000</v>
      </c>
      <c r="K268" s="125"/>
      <c r="L268" s="114">
        <v>45016</v>
      </c>
      <c r="M268" s="114">
        <v>45016</v>
      </c>
      <c r="N268" s="126"/>
      <c r="O268" s="127"/>
      <c r="P268" s="127"/>
      <c r="Q268" s="127"/>
      <c r="R268" s="127"/>
      <c r="S268" s="127"/>
    </row>
    <row r="269" spans="3:19" outlineLevel="2" x14ac:dyDescent="0.25">
      <c r="C269" s="108" t="s">
        <v>1252</v>
      </c>
      <c r="D269" s="227">
        <v>16286443</v>
      </c>
      <c r="E269" s="137" t="s">
        <v>1655</v>
      </c>
      <c r="F269" s="108" t="s">
        <v>1212</v>
      </c>
      <c r="G269" s="141" t="s">
        <v>921</v>
      </c>
      <c r="H269" s="101" t="s">
        <v>139</v>
      </c>
      <c r="J269" s="117">
        <v>35978000</v>
      </c>
      <c r="K269" s="125"/>
      <c r="L269" s="114">
        <v>45016</v>
      </c>
      <c r="M269" s="114">
        <v>45016</v>
      </c>
      <c r="N269" s="126"/>
      <c r="O269" s="127"/>
      <c r="P269" s="127"/>
      <c r="Q269" s="127"/>
      <c r="R269" s="127"/>
      <c r="S269" s="127"/>
    </row>
    <row r="270" spans="3:19" outlineLevel="2" x14ac:dyDescent="0.25">
      <c r="C270" s="108" t="s">
        <v>1252</v>
      </c>
      <c r="D270" s="227">
        <v>1107058247</v>
      </c>
      <c r="E270" s="137" t="s">
        <v>1648</v>
      </c>
      <c r="F270" s="108" t="s">
        <v>1211</v>
      </c>
      <c r="G270" s="143"/>
      <c r="H270" s="101" t="s">
        <v>139</v>
      </c>
      <c r="J270" s="117">
        <v>9656000</v>
      </c>
      <c r="K270" s="125"/>
      <c r="L270" s="114">
        <v>45016</v>
      </c>
      <c r="M270" s="114">
        <v>45016</v>
      </c>
      <c r="N270" s="126"/>
      <c r="O270" s="127"/>
      <c r="P270" s="127"/>
      <c r="Q270" s="127"/>
      <c r="R270" s="127"/>
      <c r="S270" s="127"/>
    </row>
    <row r="271" spans="3:19" outlineLevel="2" x14ac:dyDescent="0.25">
      <c r="C271" s="108" t="s">
        <v>1252</v>
      </c>
      <c r="D271" s="222">
        <v>31581825</v>
      </c>
      <c r="E271" s="137" t="s">
        <v>1713</v>
      </c>
      <c r="F271" s="108" t="s">
        <v>1211</v>
      </c>
      <c r="G271" s="140" t="s">
        <v>1215</v>
      </c>
      <c r="H271" s="101" t="s">
        <v>139</v>
      </c>
      <c r="J271" s="117">
        <v>195000000</v>
      </c>
      <c r="K271" s="125"/>
      <c r="L271" s="114">
        <v>45016</v>
      </c>
      <c r="M271" s="114">
        <v>45016</v>
      </c>
      <c r="N271" s="126"/>
      <c r="O271" s="127"/>
      <c r="P271" s="127"/>
      <c r="Q271" s="127"/>
      <c r="R271" s="127"/>
      <c r="S271" s="127"/>
    </row>
    <row r="272" spans="3:19" outlineLevel="2" x14ac:dyDescent="0.25">
      <c r="C272" s="108" t="s">
        <v>1252</v>
      </c>
      <c r="D272" s="227">
        <v>94384523</v>
      </c>
      <c r="E272" s="137" t="s">
        <v>1685</v>
      </c>
      <c r="F272" s="108" t="s">
        <v>1212</v>
      </c>
      <c r="G272" s="143"/>
      <c r="H272" s="101" t="s">
        <v>139</v>
      </c>
      <c r="J272" s="117">
        <v>8929000</v>
      </c>
      <c r="K272" s="125"/>
      <c r="L272" s="114">
        <v>45016</v>
      </c>
      <c r="M272" s="114">
        <v>45016</v>
      </c>
      <c r="N272" s="126"/>
      <c r="O272" s="127"/>
      <c r="P272" s="127"/>
      <c r="Q272" s="127"/>
      <c r="R272" s="127"/>
      <c r="S272" s="127"/>
    </row>
    <row r="273" spans="3:19" outlineLevel="2" x14ac:dyDescent="0.25">
      <c r="C273" s="108" t="s">
        <v>1252</v>
      </c>
      <c r="D273" s="227">
        <v>1130648486</v>
      </c>
      <c r="E273" s="137" t="s">
        <v>1702</v>
      </c>
      <c r="F273" s="108" t="s">
        <v>1211</v>
      </c>
      <c r="G273" s="141" t="s">
        <v>1349</v>
      </c>
      <c r="H273" s="101" t="s">
        <v>139</v>
      </c>
      <c r="J273" s="117">
        <v>20615594</v>
      </c>
      <c r="K273" s="125"/>
      <c r="L273" s="114">
        <v>45016</v>
      </c>
      <c r="M273" s="114">
        <v>45016</v>
      </c>
      <c r="N273" s="126"/>
      <c r="O273" s="127"/>
      <c r="P273" s="127"/>
      <c r="Q273" s="127"/>
      <c r="R273" s="127"/>
      <c r="S273" s="127"/>
    </row>
    <row r="274" spans="3:19" outlineLevel="2" x14ac:dyDescent="0.25">
      <c r="C274" s="108" t="s">
        <v>1252</v>
      </c>
      <c r="D274" s="227">
        <v>29568425</v>
      </c>
      <c r="E274" s="137" t="s">
        <v>1566</v>
      </c>
      <c r="F274" s="108" t="s">
        <v>1211</v>
      </c>
      <c r="G274" s="143"/>
      <c r="H274" s="101" t="s">
        <v>139</v>
      </c>
      <c r="J274" s="117">
        <v>14750815</v>
      </c>
      <c r="K274" s="125"/>
      <c r="L274" s="114">
        <v>45016</v>
      </c>
      <c r="M274" s="114">
        <v>45016</v>
      </c>
      <c r="N274" s="126"/>
      <c r="O274" s="127"/>
      <c r="P274" s="127"/>
      <c r="Q274" s="127"/>
      <c r="R274" s="127"/>
      <c r="S274" s="127"/>
    </row>
    <row r="275" spans="3:19" outlineLevel="2" x14ac:dyDescent="0.25">
      <c r="C275" s="108" t="s">
        <v>1252</v>
      </c>
      <c r="D275" s="227">
        <v>20550409</v>
      </c>
      <c r="E275" s="137" t="s">
        <v>1540</v>
      </c>
      <c r="F275" s="108" t="s">
        <v>1211</v>
      </c>
      <c r="G275" s="143"/>
      <c r="H275" s="101" t="s">
        <v>139</v>
      </c>
      <c r="J275" s="117">
        <v>31400000</v>
      </c>
      <c r="K275" s="125"/>
      <c r="L275" s="114">
        <v>45016</v>
      </c>
      <c r="M275" s="114">
        <v>45016</v>
      </c>
      <c r="N275" s="126"/>
      <c r="O275" s="127"/>
      <c r="P275" s="127"/>
      <c r="Q275" s="127"/>
      <c r="R275" s="127"/>
      <c r="S275" s="127"/>
    </row>
    <row r="276" spans="3:19" ht="25.5" outlineLevel="2" x14ac:dyDescent="0.25">
      <c r="C276" s="108" t="s">
        <v>1252</v>
      </c>
      <c r="D276" s="222">
        <v>1143968138</v>
      </c>
      <c r="E276" s="137" t="s">
        <v>1680</v>
      </c>
      <c r="F276" s="108" t="s">
        <v>1211</v>
      </c>
      <c r="G276" s="138"/>
      <c r="H276" s="101" t="s">
        <v>139</v>
      </c>
      <c r="J276" s="117">
        <v>116278900</v>
      </c>
      <c r="K276" s="125"/>
      <c r="L276" s="114">
        <v>45016</v>
      </c>
      <c r="M276" s="114">
        <v>45016</v>
      </c>
      <c r="N276" s="126"/>
      <c r="O276" s="127"/>
      <c r="P276" s="127"/>
      <c r="Q276" s="127"/>
      <c r="R276" s="127"/>
      <c r="S276" s="127"/>
    </row>
    <row r="277" spans="3:19" outlineLevel="2" x14ac:dyDescent="0.25">
      <c r="C277" s="108" t="s">
        <v>1252</v>
      </c>
      <c r="D277" s="222">
        <v>16838410</v>
      </c>
      <c r="E277" s="137" t="s">
        <v>1739</v>
      </c>
      <c r="F277" s="108" t="s">
        <v>1211</v>
      </c>
      <c r="G277" s="140" t="s">
        <v>1217</v>
      </c>
      <c r="H277" s="101" t="s">
        <v>139</v>
      </c>
      <c r="J277" s="117">
        <v>30289200</v>
      </c>
      <c r="K277" s="125"/>
      <c r="L277" s="114">
        <v>45016</v>
      </c>
      <c r="M277" s="114">
        <v>45016</v>
      </c>
      <c r="N277" s="126"/>
      <c r="O277" s="127"/>
      <c r="P277" s="127"/>
      <c r="Q277" s="127"/>
      <c r="R277" s="127"/>
      <c r="S277" s="127"/>
    </row>
    <row r="278" spans="3:19" outlineLevel="2" x14ac:dyDescent="0.25">
      <c r="C278" s="108" t="s">
        <v>1252</v>
      </c>
      <c r="D278" s="227">
        <v>1086133211</v>
      </c>
      <c r="E278" s="137" t="s">
        <v>1541</v>
      </c>
      <c r="F278" s="108" t="s">
        <v>1211</v>
      </c>
      <c r="G278" s="143"/>
      <c r="H278" s="101" t="s">
        <v>139</v>
      </c>
      <c r="J278" s="117">
        <v>28692000</v>
      </c>
      <c r="K278" s="125"/>
      <c r="L278" s="114">
        <v>45016</v>
      </c>
      <c r="M278" s="114">
        <v>45016</v>
      </c>
      <c r="N278" s="126"/>
      <c r="O278" s="127"/>
      <c r="P278" s="127"/>
      <c r="Q278" s="127"/>
      <c r="R278" s="127"/>
      <c r="S278" s="127"/>
    </row>
    <row r="279" spans="3:19" ht="25.5" outlineLevel="2" x14ac:dyDescent="0.25">
      <c r="C279" s="108" t="s">
        <v>1252</v>
      </c>
      <c r="D279" s="222">
        <v>94526528</v>
      </c>
      <c r="E279" s="137" t="s">
        <v>1732</v>
      </c>
      <c r="F279" s="108" t="s">
        <v>1211</v>
      </c>
      <c r="G279" s="152" t="s">
        <v>1220</v>
      </c>
      <c r="H279" s="101" t="s">
        <v>139</v>
      </c>
      <c r="J279" s="117">
        <v>122651010</v>
      </c>
      <c r="K279" s="125"/>
      <c r="L279" s="114">
        <v>45016</v>
      </c>
      <c r="M279" s="114">
        <v>45016</v>
      </c>
      <c r="N279" s="126"/>
      <c r="O279" s="127"/>
      <c r="P279" s="127"/>
      <c r="Q279" s="127"/>
      <c r="R279" s="127"/>
      <c r="S279" s="127"/>
    </row>
    <row r="280" spans="3:19" outlineLevel="2" x14ac:dyDescent="0.25">
      <c r="C280" s="108" t="s">
        <v>1252</v>
      </c>
      <c r="D280" s="222">
        <v>31914022</v>
      </c>
      <c r="E280" s="137" t="s">
        <v>1727</v>
      </c>
      <c r="F280" s="108" t="s">
        <v>1211</v>
      </c>
      <c r="G280" s="138"/>
      <c r="H280" s="101" t="s">
        <v>139</v>
      </c>
      <c r="J280" s="117">
        <v>80023120</v>
      </c>
      <c r="K280" s="125"/>
      <c r="L280" s="114">
        <v>45016</v>
      </c>
      <c r="M280" s="114">
        <v>45016</v>
      </c>
      <c r="N280" s="126"/>
      <c r="O280" s="127"/>
      <c r="P280" s="127"/>
      <c r="Q280" s="127"/>
      <c r="R280" s="127"/>
      <c r="S280" s="127"/>
    </row>
    <row r="281" spans="3:19" outlineLevel="2" x14ac:dyDescent="0.25">
      <c r="C281" s="108" t="s">
        <v>1252</v>
      </c>
      <c r="D281" s="227">
        <v>1143836825</v>
      </c>
      <c r="E281" s="137" t="s">
        <v>1693</v>
      </c>
      <c r="F281" s="108" t="s">
        <v>1211</v>
      </c>
      <c r="G281" s="144" t="s">
        <v>1354</v>
      </c>
      <c r="H281" s="101" t="s">
        <v>139</v>
      </c>
      <c r="I281" s="101" t="s">
        <v>1355</v>
      </c>
      <c r="J281" s="117">
        <v>10499999.977499962</v>
      </c>
      <c r="K281" s="125"/>
      <c r="L281" s="114">
        <v>45016</v>
      </c>
      <c r="M281" s="114">
        <v>45016</v>
      </c>
      <c r="N281" s="126"/>
      <c r="O281" s="127"/>
      <c r="P281" s="127"/>
      <c r="Q281" s="127"/>
      <c r="R281" s="127"/>
      <c r="S281" s="127"/>
    </row>
    <row r="282" spans="3:19" outlineLevel="2" x14ac:dyDescent="0.25">
      <c r="C282" s="108" t="s">
        <v>1252</v>
      </c>
      <c r="D282" s="227">
        <v>1112487670</v>
      </c>
      <c r="E282" s="137" t="s">
        <v>1603</v>
      </c>
      <c r="F282" s="108" t="s">
        <v>1211</v>
      </c>
      <c r="G282" s="142" t="s">
        <v>895</v>
      </c>
      <c r="H282" s="101" t="s">
        <v>139</v>
      </c>
      <c r="J282" s="117">
        <v>36352600</v>
      </c>
      <c r="K282" s="125"/>
      <c r="L282" s="114">
        <v>45016</v>
      </c>
      <c r="M282" s="114">
        <v>45016</v>
      </c>
      <c r="N282" s="126"/>
      <c r="O282" s="127"/>
      <c r="P282" s="127"/>
      <c r="Q282" s="127"/>
      <c r="R282" s="127"/>
      <c r="S282" s="127"/>
    </row>
    <row r="283" spans="3:19" outlineLevel="2" x14ac:dyDescent="0.25">
      <c r="C283" s="108" t="s">
        <v>1252</v>
      </c>
      <c r="D283" s="227">
        <v>67030082</v>
      </c>
      <c r="E283" s="137" t="s">
        <v>1578</v>
      </c>
      <c r="F283" s="108" t="s">
        <v>1212</v>
      </c>
      <c r="G283" s="143"/>
      <c r="H283" s="101" t="s">
        <v>139</v>
      </c>
      <c r="J283" s="117">
        <v>16249750</v>
      </c>
      <c r="K283" s="125"/>
      <c r="L283" s="114">
        <v>45016</v>
      </c>
      <c r="M283" s="114">
        <v>45016</v>
      </c>
      <c r="N283" s="126"/>
      <c r="O283" s="127"/>
      <c r="P283" s="127"/>
      <c r="Q283" s="127"/>
      <c r="R283" s="127"/>
      <c r="S283" s="127"/>
    </row>
    <row r="284" spans="3:19" outlineLevel="2" x14ac:dyDescent="0.25">
      <c r="C284" s="108" t="s">
        <v>1252</v>
      </c>
      <c r="D284" s="227">
        <v>94489940</v>
      </c>
      <c r="E284" s="137" t="s">
        <v>1585</v>
      </c>
      <c r="F284" s="108" t="s">
        <v>1212</v>
      </c>
      <c r="G284" s="146" t="s">
        <v>1362</v>
      </c>
      <c r="H284" s="101" t="s">
        <v>139</v>
      </c>
      <c r="J284" s="117">
        <v>15878140</v>
      </c>
      <c r="K284" s="125"/>
      <c r="L284" s="114">
        <v>45016</v>
      </c>
      <c r="M284" s="114">
        <v>45016</v>
      </c>
      <c r="N284" s="126"/>
      <c r="O284" s="127"/>
      <c r="P284" s="127"/>
      <c r="Q284" s="127"/>
      <c r="R284" s="127"/>
      <c r="S284" s="127"/>
    </row>
    <row r="285" spans="3:19" outlineLevel="2" x14ac:dyDescent="0.25">
      <c r="C285" s="108" t="s">
        <v>1252</v>
      </c>
      <c r="D285" s="227">
        <v>1144178866</v>
      </c>
      <c r="E285" s="137" t="s">
        <v>1568</v>
      </c>
      <c r="F285" s="108" t="s">
        <v>1211</v>
      </c>
      <c r="G285" s="142" t="s">
        <v>870</v>
      </c>
      <c r="H285" s="101" t="s">
        <v>139</v>
      </c>
      <c r="J285" s="117">
        <v>23523120</v>
      </c>
      <c r="K285" s="125"/>
      <c r="L285" s="114">
        <v>45016</v>
      </c>
      <c r="M285" s="114">
        <v>45016</v>
      </c>
      <c r="N285" s="126"/>
      <c r="O285" s="127"/>
      <c r="P285" s="127"/>
      <c r="Q285" s="127"/>
      <c r="R285" s="127"/>
      <c r="S285" s="127"/>
    </row>
    <row r="286" spans="3:19" outlineLevel="2" x14ac:dyDescent="0.25">
      <c r="C286" s="108" t="s">
        <v>1252</v>
      </c>
      <c r="D286" s="222">
        <v>31971224</v>
      </c>
      <c r="E286" s="137" t="s">
        <v>1703</v>
      </c>
      <c r="F286" s="108" t="s">
        <v>1211</v>
      </c>
      <c r="G286" s="148" t="s">
        <v>1275</v>
      </c>
      <c r="H286" s="101" t="s">
        <v>139</v>
      </c>
      <c r="J286" s="117">
        <v>95395230</v>
      </c>
      <c r="K286" s="125"/>
      <c r="L286" s="114">
        <v>45016</v>
      </c>
      <c r="M286" s="114">
        <v>45016</v>
      </c>
      <c r="N286" s="126"/>
      <c r="O286" s="127"/>
      <c r="P286" s="127"/>
      <c r="Q286" s="127"/>
      <c r="R286" s="127"/>
      <c r="S286" s="127"/>
    </row>
    <row r="287" spans="3:19" outlineLevel="2" x14ac:dyDescent="0.25">
      <c r="C287" s="108" t="s">
        <v>1252</v>
      </c>
      <c r="D287" s="227">
        <v>1130674800</v>
      </c>
      <c r="E287" s="137" t="s">
        <v>1660</v>
      </c>
      <c r="F287" s="108" t="s">
        <v>1211</v>
      </c>
      <c r="G287" s="142" t="s">
        <v>880</v>
      </c>
      <c r="H287" s="101" t="s">
        <v>139</v>
      </c>
      <c r="J287" s="117">
        <v>9108380</v>
      </c>
      <c r="K287" s="125"/>
      <c r="L287" s="114">
        <v>45016</v>
      </c>
      <c r="M287" s="114">
        <v>45016</v>
      </c>
      <c r="N287" s="126"/>
      <c r="O287" s="127"/>
      <c r="P287" s="127"/>
      <c r="Q287" s="127"/>
      <c r="R287" s="127"/>
      <c r="S287" s="127"/>
    </row>
    <row r="288" spans="3:19" outlineLevel="2" x14ac:dyDescent="0.25">
      <c r="C288" s="108" t="s">
        <v>1252</v>
      </c>
      <c r="D288" s="227">
        <v>1143827301</v>
      </c>
      <c r="E288" s="137" t="s">
        <v>1528</v>
      </c>
      <c r="F288" s="108" t="s">
        <v>1211</v>
      </c>
      <c r="G288" s="142" t="s">
        <v>825</v>
      </c>
      <c r="H288" s="101" t="s">
        <v>139</v>
      </c>
      <c r="J288" s="117">
        <v>29766805</v>
      </c>
      <c r="K288" s="125"/>
      <c r="L288" s="114">
        <v>45016</v>
      </c>
      <c r="M288" s="114">
        <v>45016</v>
      </c>
      <c r="N288" s="126"/>
      <c r="O288" s="127"/>
      <c r="P288" s="127"/>
      <c r="Q288" s="127"/>
      <c r="R288" s="127"/>
      <c r="S288" s="127"/>
    </row>
    <row r="289" spans="3:19" outlineLevel="2" x14ac:dyDescent="0.25">
      <c r="C289" s="108" t="s">
        <v>1252</v>
      </c>
      <c r="D289" s="227">
        <v>66834707</v>
      </c>
      <c r="E289" s="137" t="s">
        <v>1625</v>
      </c>
      <c r="F289" s="108" t="s">
        <v>1211</v>
      </c>
      <c r="G289" s="141" t="s">
        <v>1077</v>
      </c>
      <c r="H289" s="101" t="s">
        <v>139</v>
      </c>
      <c r="J289" s="117">
        <v>7800000</v>
      </c>
      <c r="K289" s="125"/>
      <c r="L289" s="114">
        <v>45016</v>
      </c>
      <c r="M289" s="114">
        <v>45016</v>
      </c>
      <c r="N289" s="126"/>
      <c r="O289" s="127"/>
      <c r="P289" s="127"/>
      <c r="Q289" s="127"/>
      <c r="R289" s="127"/>
      <c r="S289" s="127"/>
    </row>
    <row r="290" spans="3:19" outlineLevel="2" x14ac:dyDescent="0.25">
      <c r="C290" s="108" t="s">
        <v>1252</v>
      </c>
      <c r="D290" s="227">
        <v>1144175822</v>
      </c>
      <c r="E290" s="137" t="s">
        <v>1750</v>
      </c>
      <c r="F290" s="108" t="s">
        <v>1211</v>
      </c>
      <c r="G290" s="142" t="s">
        <v>831</v>
      </c>
      <c r="H290" s="101" t="s">
        <v>139</v>
      </c>
      <c r="J290" s="117">
        <v>33543883</v>
      </c>
      <c r="K290" s="125"/>
      <c r="L290" s="114">
        <v>45016</v>
      </c>
      <c r="M290" s="114">
        <v>45016</v>
      </c>
      <c r="N290" s="126"/>
      <c r="O290" s="127"/>
      <c r="P290" s="127"/>
      <c r="Q290" s="127"/>
      <c r="R290" s="127"/>
      <c r="S290" s="127"/>
    </row>
    <row r="291" spans="3:19" outlineLevel="2" x14ac:dyDescent="0.25">
      <c r="C291" s="108" t="s">
        <v>1252</v>
      </c>
      <c r="D291" s="222">
        <v>1107082749</v>
      </c>
      <c r="E291" s="137" t="s">
        <v>1575</v>
      </c>
      <c r="F291" s="108" t="s">
        <v>1211</v>
      </c>
      <c r="G291" s="138"/>
      <c r="H291" s="101" t="s">
        <v>139</v>
      </c>
      <c r="J291" s="117">
        <v>95395230</v>
      </c>
      <c r="K291" s="125"/>
      <c r="L291" s="114">
        <v>45016</v>
      </c>
      <c r="M291" s="114">
        <v>45016</v>
      </c>
      <c r="N291" s="126"/>
      <c r="O291" s="127"/>
      <c r="P291" s="127"/>
      <c r="Q291" s="127"/>
      <c r="R291" s="127"/>
      <c r="S291" s="127"/>
    </row>
    <row r="292" spans="3:19" outlineLevel="2" x14ac:dyDescent="0.25">
      <c r="C292" s="108" t="s">
        <v>1252</v>
      </c>
      <c r="D292" s="227">
        <v>1006017068</v>
      </c>
      <c r="E292" s="137" t="s">
        <v>1665</v>
      </c>
      <c r="F292" s="108" t="s">
        <v>1211</v>
      </c>
      <c r="G292" s="141" t="s">
        <v>1093</v>
      </c>
      <c r="H292" s="101" t="s">
        <v>139</v>
      </c>
      <c r="J292" s="117">
        <v>9500000</v>
      </c>
      <c r="K292" s="125"/>
      <c r="L292" s="114">
        <v>45016</v>
      </c>
      <c r="M292" s="114">
        <v>45016</v>
      </c>
      <c r="N292" s="126"/>
      <c r="O292" s="127"/>
      <c r="P292" s="127"/>
      <c r="Q292" s="127"/>
      <c r="R292" s="127"/>
      <c r="S292" s="127"/>
    </row>
    <row r="293" spans="3:19" outlineLevel="2" x14ac:dyDescent="0.25">
      <c r="C293" s="108" t="s">
        <v>1252</v>
      </c>
      <c r="D293" s="227">
        <v>1112482943</v>
      </c>
      <c r="E293" s="137" t="s">
        <v>1664</v>
      </c>
      <c r="F293" s="108" t="s">
        <v>1212</v>
      </c>
      <c r="G293" s="143"/>
      <c r="H293" s="101" t="s">
        <v>139</v>
      </c>
      <c r="J293" s="117">
        <v>11304000</v>
      </c>
      <c r="K293" s="125"/>
      <c r="L293" s="114">
        <v>45016</v>
      </c>
      <c r="M293" s="114">
        <v>45016</v>
      </c>
      <c r="N293" s="126"/>
      <c r="O293" s="127"/>
      <c r="P293" s="127"/>
      <c r="Q293" s="127"/>
      <c r="R293" s="127"/>
      <c r="S293" s="127"/>
    </row>
    <row r="294" spans="3:19" outlineLevel="2" x14ac:dyDescent="0.25">
      <c r="C294" s="108" t="s">
        <v>1252</v>
      </c>
      <c r="D294" s="227">
        <v>67023988</v>
      </c>
      <c r="E294" s="137" t="s">
        <v>1676</v>
      </c>
      <c r="F294" s="108" t="s">
        <v>1211</v>
      </c>
      <c r="G294" s="143" t="s">
        <v>1358</v>
      </c>
      <c r="H294" s="101" t="s">
        <v>139</v>
      </c>
      <c r="J294" s="117">
        <v>3400000</v>
      </c>
      <c r="K294" s="125"/>
      <c r="L294" s="114">
        <v>45016</v>
      </c>
      <c r="M294" s="114">
        <v>45016</v>
      </c>
      <c r="N294" s="126"/>
      <c r="O294" s="127"/>
      <c r="P294" s="127"/>
      <c r="Q294" s="127"/>
      <c r="R294" s="127"/>
      <c r="S294" s="127"/>
    </row>
    <row r="295" spans="3:19" outlineLevel="2" x14ac:dyDescent="0.25">
      <c r="C295" s="108" t="s">
        <v>1252</v>
      </c>
      <c r="D295" s="222">
        <v>1130609635</v>
      </c>
      <c r="E295" s="137" t="s">
        <v>1745</v>
      </c>
      <c r="F295" s="108" t="s">
        <v>1211</v>
      </c>
      <c r="G295" s="148" t="s">
        <v>1365</v>
      </c>
      <c r="H295" s="101" t="s">
        <v>139</v>
      </c>
      <c r="J295" s="117">
        <v>72651010</v>
      </c>
      <c r="K295" s="125"/>
      <c r="L295" s="114">
        <v>45016</v>
      </c>
      <c r="M295" s="114">
        <v>45016</v>
      </c>
      <c r="N295" s="126"/>
      <c r="O295" s="127"/>
      <c r="P295" s="127"/>
      <c r="Q295" s="127"/>
      <c r="R295" s="127"/>
      <c r="S295" s="127"/>
    </row>
    <row r="296" spans="3:19" outlineLevel="2" x14ac:dyDescent="0.25">
      <c r="C296" s="108" t="s">
        <v>1252</v>
      </c>
      <c r="D296" s="227">
        <v>31899122</v>
      </c>
      <c r="E296" s="137" t="s">
        <v>1753</v>
      </c>
      <c r="F296" s="108" t="s">
        <v>1211</v>
      </c>
      <c r="G296" s="143"/>
      <c r="H296" s="101" t="s">
        <v>139</v>
      </c>
      <c r="J296" s="117">
        <v>11600000</v>
      </c>
      <c r="K296" s="125"/>
      <c r="L296" s="114">
        <v>45016</v>
      </c>
      <c r="M296" s="114">
        <v>45016</v>
      </c>
      <c r="N296" s="126"/>
      <c r="O296" s="127"/>
      <c r="P296" s="127"/>
      <c r="Q296" s="127"/>
      <c r="R296" s="127"/>
      <c r="S296" s="127"/>
    </row>
    <row r="297" spans="3:19" outlineLevel="2" x14ac:dyDescent="0.25">
      <c r="C297" s="108" t="s">
        <v>1252</v>
      </c>
      <c r="D297" s="222">
        <v>1096644253</v>
      </c>
      <c r="E297" s="137" t="s">
        <v>1752</v>
      </c>
      <c r="F297" s="108" t="s">
        <v>1211</v>
      </c>
      <c r="G297" s="138"/>
      <c r="H297" s="101" t="s">
        <v>139</v>
      </c>
      <c r="J297" s="117">
        <v>76316920</v>
      </c>
      <c r="K297" s="125"/>
      <c r="L297" s="114">
        <v>45016</v>
      </c>
      <c r="M297" s="114">
        <v>45016</v>
      </c>
      <c r="N297" s="126"/>
      <c r="O297" s="127"/>
      <c r="P297" s="127"/>
      <c r="Q297" s="127"/>
      <c r="R297" s="127"/>
      <c r="S297" s="127"/>
    </row>
    <row r="298" spans="3:19" outlineLevel="2" x14ac:dyDescent="0.25">
      <c r="C298" s="108" t="s">
        <v>1252</v>
      </c>
      <c r="D298" s="222">
        <v>80063074</v>
      </c>
      <c r="E298" s="150" t="s">
        <v>1710</v>
      </c>
      <c r="F298" s="108" t="s">
        <v>1211</v>
      </c>
      <c r="G298" s="140" t="s">
        <v>1219</v>
      </c>
      <c r="H298" s="101" t="s">
        <v>139</v>
      </c>
      <c r="J298" s="117">
        <v>63000000</v>
      </c>
      <c r="K298" s="125"/>
      <c r="L298" s="114">
        <v>45016</v>
      </c>
      <c r="M298" s="114">
        <v>45016</v>
      </c>
      <c r="N298" s="126"/>
      <c r="O298" s="127"/>
      <c r="P298" s="127"/>
      <c r="Q298" s="127"/>
      <c r="R298" s="127"/>
      <c r="S298" s="127"/>
    </row>
    <row r="299" spans="3:19" outlineLevel="2" x14ac:dyDescent="0.25">
      <c r="C299" s="108" t="s">
        <v>1252</v>
      </c>
      <c r="D299" s="227">
        <v>1127954560</v>
      </c>
      <c r="E299" s="137" t="s">
        <v>1758</v>
      </c>
      <c r="F299" s="108" t="s">
        <v>1212</v>
      </c>
      <c r="G299" s="141" t="s">
        <v>1020</v>
      </c>
      <c r="H299" s="101" t="s">
        <v>139</v>
      </c>
      <c r="J299" s="117">
        <v>5800000</v>
      </c>
      <c r="K299" s="125"/>
      <c r="L299" s="114">
        <v>45016</v>
      </c>
      <c r="M299" s="114">
        <v>45016</v>
      </c>
      <c r="N299" s="126"/>
      <c r="O299" s="127"/>
      <c r="P299" s="127"/>
      <c r="Q299" s="127"/>
      <c r="R299" s="127"/>
      <c r="S299" s="127"/>
    </row>
    <row r="300" spans="3:19" outlineLevel="2" x14ac:dyDescent="0.25">
      <c r="C300" s="108" t="s">
        <v>1252</v>
      </c>
      <c r="D300" s="227">
        <v>94369656</v>
      </c>
      <c r="E300" s="137" t="s">
        <v>1547</v>
      </c>
      <c r="F300" s="108" t="s">
        <v>1211</v>
      </c>
      <c r="G300" s="142" t="s">
        <v>897</v>
      </c>
      <c r="H300" s="101" t="s">
        <v>139</v>
      </c>
      <c r="J300" s="117">
        <v>20852600</v>
      </c>
      <c r="K300" s="125"/>
      <c r="L300" s="114">
        <v>45016</v>
      </c>
      <c r="M300" s="114">
        <v>45016</v>
      </c>
      <c r="N300" s="126"/>
      <c r="O300" s="127"/>
      <c r="P300" s="127"/>
      <c r="Q300" s="127"/>
      <c r="R300" s="127"/>
      <c r="S300" s="127"/>
    </row>
    <row r="301" spans="3:19" outlineLevel="2" x14ac:dyDescent="0.25">
      <c r="C301" s="108" t="s">
        <v>1252</v>
      </c>
      <c r="D301" s="222">
        <v>1144181429</v>
      </c>
      <c r="E301" s="137" t="s">
        <v>1615</v>
      </c>
      <c r="F301" s="108" t="s">
        <v>1211</v>
      </c>
      <c r="G301" s="140" t="s">
        <v>1221</v>
      </c>
      <c r="H301" s="101" t="s">
        <v>139</v>
      </c>
      <c r="J301" s="117">
        <v>122651010</v>
      </c>
      <c r="K301" s="125"/>
      <c r="L301" s="114">
        <v>45016</v>
      </c>
      <c r="M301" s="114">
        <v>45016</v>
      </c>
      <c r="N301" s="126"/>
      <c r="O301" s="127"/>
      <c r="P301" s="127"/>
      <c r="Q301" s="127"/>
      <c r="R301" s="127"/>
      <c r="S301" s="127"/>
    </row>
    <row r="302" spans="3:19" outlineLevel="2" x14ac:dyDescent="0.25">
      <c r="C302" s="108" t="s">
        <v>1252</v>
      </c>
      <c r="D302" s="227">
        <v>1144048812</v>
      </c>
      <c r="E302" s="137" t="s">
        <v>1736</v>
      </c>
      <c r="F302" s="108" t="s">
        <v>1211</v>
      </c>
      <c r="G302" s="143"/>
      <c r="H302" s="101" t="s">
        <v>139</v>
      </c>
      <c r="J302" s="117">
        <v>24691382</v>
      </c>
      <c r="K302" s="125"/>
      <c r="L302" s="114">
        <v>45016</v>
      </c>
      <c r="M302" s="114">
        <v>45016</v>
      </c>
      <c r="N302" s="126"/>
      <c r="O302" s="127"/>
      <c r="P302" s="127"/>
      <c r="Q302" s="127"/>
      <c r="R302" s="127"/>
      <c r="S302" s="127"/>
    </row>
    <row r="303" spans="3:19" outlineLevel="2" x14ac:dyDescent="0.25">
      <c r="C303" s="108" t="s">
        <v>1252</v>
      </c>
      <c r="D303" s="222">
        <v>29561715</v>
      </c>
      <c r="E303" s="137" t="s">
        <v>1677</v>
      </c>
      <c r="F303" s="108" t="s">
        <v>1211</v>
      </c>
      <c r="G303" s="138"/>
      <c r="H303" s="101" t="s">
        <v>139</v>
      </c>
      <c r="J303" s="117">
        <v>136278900</v>
      </c>
      <c r="K303" s="125"/>
      <c r="L303" s="114">
        <v>45016</v>
      </c>
      <c r="M303" s="114">
        <v>45016</v>
      </c>
      <c r="N303" s="126"/>
      <c r="O303" s="127"/>
      <c r="P303" s="127"/>
      <c r="Q303" s="127"/>
      <c r="R303" s="127"/>
      <c r="S303" s="127"/>
    </row>
    <row r="304" spans="3:19" outlineLevel="2" x14ac:dyDescent="0.25">
      <c r="C304" s="108" t="s">
        <v>1252</v>
      </c>
      <c r="D304" s="222">
        <v>16720962</v>
      </c>
      <c r="E304" s="137" t="s">
        <v>1549</v>
      </c>
      <c r="F304" s="108" t="s">
        <v>1211</v>
      </c>
      <c r="G304" s="138"/>
      <c r="H304" s="101" t="s">
        <v>139</v>
      </c>
      <c r="J304" s="117">
        <v>75395230</v>
      </c>
      <c r="K304" s="125"/>
      <c r="L304" s="114">
        <v>45016</v>
      </c>
      <c r="M304" s="114">
        <v>45016</v>
      </c>
      <c r="N304" s="126"/>
      <c r="O304" s="127"/>
      <c r="P304" s="127"/>
      <c r="Q304" s="127"/>
      <c r="R304" s="127"/>
      <c r="S304" s="127"/>
    </row>
    <row r="305" spans="3:19" outlineLevel="2" x14ac:dyDescent="0.25">
      <c r="C305" s="108" t="s">
        <v>1252</v>
      </c>
      <c r="D305" s="227">
        <v>16656628</v>
      </c>
      <c r="E305" s="137" t="s">
        <v>1611</v>
      </c>
      <c r="F305" s="108" t="s">
        <v>1211</v>
      </c>
      <c r="G305" s="142"/>
      <c r="H305" s="101" t="s">
        <v>139</v>
      </c>
      <c r="J305" s="117">
        <v>122651010</v>
      </c>
      <c r="K305" s="125"/>
      <c r="L305" s="114">
        <v>45016</v>
      </c>
      <c r="M305" s="114">
        <v>45016</v>
      </c>
      <c r="N305" s="126"/>
      <c r="O305" s="127"/>
      <c r="P305" s="127"/>
      <c r="Q305" s="127"/>
      <c r="R305" s="127"/>
      <c r="S305" s="127"/>
    </row>
    <row r="306" spans="3:19" outlineLevel="2" x14ac:dyDescent="0.25">
      <c r="C306" s="108" t="s">
        <v>1252</v>
      </c>
      <c r="D306" s="222">
        <v>1121902692</v>
      </c>
      <c r="E306" s="137" t="s">
        <v>1584</v>
      </c>
      <c r="F306" s="108" t="s">
        <v>1211</v>
      </c>
      <c r="G306" s="140" t="s">
        <v>1218</v>
      </c>
      <c r="H306" s="101" t="s">
        <v>139</v>
      </c>
      <c r="J306" s="117">
        <v>76316920</v>
      </c>
      <c r="K306" s="125"/>
      <c r="L306" s="114">
        <v>45016</v>
      </c>
      <c r="M306" s="114">
        <v>45016</v>
      </c>
      <c r="N306" s="126"/>
      <c r="O306" s="127"/>
      <c r="P306" s="127"/>
      <c r="Q306" s="127"/>
      <c r="R306" s="127"/>
      <c r="S306" s="127"/>
    </row>
    <row r="307" spans="3:19" outlineLevel="2" x14ac:dyDescent="0.25">
      <c r="C307" s="108" t="s">
        <v>1252</v>
      </c>
      <c r="D307" s="227">
        <v>1004510234</v>
      </c>
      <c r="E307" s="137" t="s">
        <v>1718</v>
      </c>
      <c r="F307" s="108" t="s">
        <v>1211</v>
      </c>
      <c r="G307" s="141" t="s">
        <v>926</v>
      </c>
      <c r="H307" s="101" t="s">
        <v>139</v>
      </c>
      <c r="J307" s="117">
        <v>19357292</v>
      </c>
      <c r="K307" s="125"/>
      <c r="L307" s="114">
        <v>45016</v>
      </c>
      <c r="M307" s="114">
        <v>45016</v>
      </c>
      <c r="N307" s="126"/>
      <c r="O307" s="127"/>
      <c r="P307" s="127"/>
      <c r="Q307" s="127"/>
      <c r="R307" s="127"/>
      <c r="S307" s="127"/>
    </row>
    <row r="308" spans="3:19" outlineLevel="2" x14ac:dyDescent="0.25">
      <c r="C308" s="108" t="s">
        <v>1252</v>
      </c>
      <c r="D308" s="227">
        <v>6333900</v>
      </c>
      <c r="E308" s="137" t="s">
        <v>1630</v>
      </c>
      <c r="F308" s="108" t="s">
        <v>1211</v>
      </c>
      <c r="G308" s="143"/>
      <c r="H308" s="101" t="s">
        <v>139</v>
      </c>
      <c r="J308" s="117">
        <v>11305000</v>
      </c>
      <c r="K308" s="125"/>
      <c r="L308" s="114">
        <v>45016</v>
      </c>
      <c r="M308" s="114">
        <v>45016</v>
      </c>
      <c r="N308" s="126"/>
      <c r="O308" s="127"/>
      <c r="P308" s="127"/>
      <c r="Q308" s="127"/>
      <c r="R308" s="127"/>
      <c r="S308" s="127"/>
    </row>
    <row r="309" spans="3:19" outlineLevel="2" x14ac:dyDescent="0.25">
      <c r="C309" s="108" t="s">
        <v>1252</v>
      </c>
      <c r="D309" s="227">
        <v>48654480</v>
      </c>
      <c r="E309" s="137" t="s">
        <v>1551</v>
      </c>
      <c r="F309" s="108" t="s">
        <v>1211</v>
      </c>
      <c r="G309" s="143"/>
      <c r="H309" s="101" t="s">
        <v>139</v>
      </c>
      <c r="J309" s="117">
        <v>44690000</v>
      </c>
      <c r="K309" s="125"/>
      <c r="L309" s="114">
        <v>45016</v>
      </c>
      <c r="M309" s="114">
        <v>45016</v>
      </c>
      <c r="N309" s="126"/>
      <c r="O309" s="127"/>
      <c r="P309" s="127"/>
      <c r="Q309" s="127"/>
      <c r="R309" s="127"/>
      <c r="S309" s="127"/>
    </row>
    <row r="310" spans="3:19" outlineLevel="2" x14ac:dyDescent="0.25">
      <c r="C310" s="108" t="s">
        <v>1252</v>
      </c>
      <c r="D310" s="227">
        <v>1144202697</v>
      </c>
      <c r="E310" s="137" t="s">
        <v>1686</v>
      </c>
      <c r="F310" s="108" t="s">
        <v>1211</v>
      </c>
      <c r="G310" s="143"/>
      <c r="H310" s="101" t="s">
        <v>139</v>
      </c>
      <c r="J310" s="117">
        <v>12500000</v>
      </c>
      <c r="K310" s="125"/>
      <c r="L310" s="114">
        <v>45016</v>
      </c>
      <c r="M310" s="114">
        <v>45016</v>
      </c>
      <c r="N310" s="126"/>
      <c r="O310" s="127"/>
      <c r="P310" s="127"/>
      <c r="Q310" s="127"/>
      <c r="R310" s="127"/>
      <c r="S310" s="127"/>
    </row>
    <row r="311" spans="3:19" outlineLevel="2" x14ac:dyDescent="0.25">
      <c r="C311" s="108" t="s">
        <v>1252</v>
      </c>
      <c r="D311" s="227">
        <v>66971693</v>
      </c>
      <c r="E311" s="137" t="s">
        <v>1559</v>
      </c>
      <c r="F311" s="108" t="s">
        <v>1211</v>
      </c>
      <c r="G311" s="141" t="s">
        <v>903</v>
      </c>
      <c r="H311" s="101" t="s">
        <v>139</v>
      </c>
      <c r="J311" s="117">
        <v>7462600</v>
      </c>
      <c r="K311" s="125"/>
      <c r="L311" s="114">
        <v>45016</v>
      </c>
      <c r="M311" s="114">
        <v>45016</v>
      </c>
      <c r="N311" s="126"/>
      <c r="O311" s="127"/>
      <c r="P311" s="127"/>
      <c r="Q311" s="127"/>
      <c r="R311" s="127"/>
      <c r="S311" s="127"/>
    </row>
    <row r="312" spans="3:19" outlineLevel="2" x14ac:dyDescent="0.25">
      <c r="C312" s="108" t="s">
        <v>1252</v>
      </c>
      <c r="D312" s="222">
        <v>66888111</v>
      </c>
      <c r="E312" s="137" t="s">
        <v>1560</v>
      </c>
      <c r="F312" s="108" t="s">
        <v>1211</v>
      </c>
      <c r="G312" s="138"/>
      <c r="H312" s="101" t="s">
        <v>139</v>
      </c>
      <c r="J312" s="117">
        <v>122651010</v>
      </c>
      <c r="K312" s="125"/>
      <c r="L312" s="114">
        <v>45016</v>
      </c>
      <c r="M312" s="114">
        <v>45016</v>
      </c>
      <c r="N312" s="126"/>
      <c r="O312" s="127"/>
      <c r="P312" s="127"/>
      <c r="Q312" s="127"/>
      <c r="R312" s="127"/>
      <c r="S312" s="127"/>
    </row>
    <row r="313" spans="3:19" outlineLevel="2" x14ac:dyDescent="0.25">
      <c r="C313" s="108" t="s">
        <v>1252</v>
      </c>
      <c r="D313" s="227">
        <v>67026794</v>
      </c>
      <c r="E313" s="137" t="s">
        <v>1623</v>
      </c>
      <c r="F313" s="108" t="s">
        <v>1211</v>
      </c>
      <c r="G313" s="142" t="s">
        <v>893</v>
      </c>
      <c r="H313" s="101" t="s">
        <v>139</v>
      </c>
      <c r="J313" s="117">
        <v>41085150</v>
      </c>
      <c r="K313" s="125"/>
      <c r="L313" s="114">
        <v>45016</v>
      </c>
      <c r="M313" s="114">
        <v>45016</v>
      </c>
      <c r="N313" s="126"/>
      <c r="O313" s="127"/>
      <c r="P313" s="127"/>
      <c r="Q313" s="127"/>
      <c r="R313" s="127"/>
      <c r="S313" s="127"/>
    </row>
    <row r="314" spans="3:19" outlineLevel="2" x14ac:dyDescent="0.25">
      <c r="C314" s="108" t="s">
        <v>1252</v>
      </c>
      <c r="D314" s="227">
        <v>31308189</v>
      </c>
      <c r="E314" s="137" t="s">
        <v>1529</v>
      </c>
      <c r="F314" s="108" t="s">
        <v>1211</v>
      </c>
      <c r="G314" s="143"/>
      <c r="H314" s="101" t="s">
        <v>139</v>
      </c>
      <c r="J314" s="117">
        <v>15615600</v>
      </c>
      <c r="K314" s="125"/>
      <c r="L314" s="114">
        <v>45016</v>
      </c>
      <c r="M314" s="114">
        <v>45016</v>
      </c>
      <c r="N314" s="126"/>
      <c r="O314" s="127"/>
      <c r="P314" s="127"/>
      <c r="Q314" s="127"/>
      <c r="R314" s="127"/>
      <c r="S314" s="127"/>
    </row>
    <row r="315" spans="3:19" outlineLevel="2" x14ac:dyDescent="0.25">
      <c r="C315" s="108" t="s">
        <v>1252</v>
      </c>
      <c r="D315" s="227">
        <v>31536725</v>
      </c>
      <c r="E315" s="137" t="s">
        <v>1759</v>
      </c>
      <c r="F315" s="108" t="s">
        <v>1211</v>
      </c>
      <c r="G315" s="141" t="s">
        <v>1109</v>
      </c>
      <c r="H315" s="101" t="s">
        <v>139</v>
      </c>
      <c r="J315" s="117">
        <v>173499999.97749996</v>
      </c>
      <c r="K315" s="125"/>
      <c r="L315" s="114">
        <v>45016</v>
      </c>
      <c r="M315" s="114">
        <v>45016</v>
      </c>
      <c r="N315" s="126"/>
      <c r="O315" s="127"/>
      <c r="P315" s="127"/>
      <c r="Q315" s="127"/>
      <c r="R315" s="127"/>
      <c r="S315" s="127"/>
    </row>
    <row r="316" spans="3:19" outlineLevel="2" x14ac:dyDescent="0.25">
      <c r="C316" s="108" t="s">
        <v>1252</v>
      </c>
      <c r="D316" s="222">
        <v>79449080</v>
      </c>
      <c r="E316" s="137" t="s">
        <v>1515</v>
      </c>
      <c r="F316" s="108" t="s">
        <v>1211</v>
      </c>
      <c r="G316" s="138"/>
      <c r="H316" s="101" t="s">
        <v>139</v>
      </c>
      <c r="J316" s="117">
        <v>102651010</v>
      </c>
      <c r="K316" s="125"/>
      <c r="L316" s="114">
        <v>45016</v>
      </c>
      <c r="M316" s="114">
        <v>45016</v>
      </c>
      <c r="N316" s="126"/>
      <c r="O316" s="127"/>
      <c r="P316" s="127"/>
      <c r="Q316" s="127"/>
      <c r="R316" s="127"/>
      <c r="S316" s="127"/>
    </row>
    <row r="317" spans="3:19" outlineLevel="2" x14ac:dyDescent="0.25">
      <c r="C317" s="108" t="s">
        <v>1252</v>
      </c>
      <c r="D317" s="227">
        <v>1144073798</v>
      </c>
      <c r="E317" s="137" t="s">
        <v>1742</v>
      </c>
      <c r="F317" s="108" t="s">
        <v>1211</v>
      </c>
      <c r="G317" s="141" t="s">
        <v>1062</v>
      </c>
      <c r="H317" s="101" t="s">
        <v>139</v>
      </c>
      <c r="J317" s="117">
        <v>11000000</v>
      </c>
      <c r="K317" s="125"/>
      <c r="L317" s="114">
        <v>45016</v>
      </c>
      <c r="M317" s="114">
        <v>45016</v>
      </c>
      <c r="N317" s="126"/>
      <c r="O317" s="127"/>
      <c r="P317" s="127"/>
      <c r="Q317" s="127"/>
      <c r="R317" s="127"/>
      <c r="S317" s="127"/>
    </row>
    <row r="318" spans="3:19" outlineLevel="2" x14ac:dyDescent="0.25">
      <c r="C318" s="108" t="s">
        <v>1252</v>
      </c>
      <c r="D318" s="222">
        <v>31962510</v>
      </c>
      <c r="E318" s="137" t="s">
        <v>1697</v>
      </c>
      <c r="F318" s="108" t="s">
        <v>1211</v>
      </c>
      <c r="G318" s="138"/>
      <c r="H318" s="101" t="s">
        <v>139</v>
      </c>
      <c r="J318" s="117">
        <v>116278900</v>
      </c>
      <c r="K318" s="125"/>
      <c r="L318" s="114">
        <v>45016</v>
      </c>
      <c r="M318" s="114">
        <v>45016</v>
      </c>
      <c r="N318" s="126"/>
      <c r="O318" s="127"/>
      <c r="P318" s="127"/>
      <c r="Q318" s="127"/>
      <c r="R318" s="127"/>
      <c r="S318" s="127"/>
    </row>
    <row r="319" spans="3:19" outlineLevel="2" x14ac:dyDescent="0.25">
      <c r="C319" s="108" t="s">
        <v>1252</v>
      </c>
      <c r="D319" s="227">
        <v>94487283</v>
      </c>
      <c r="E319" s="137" t="s">
        <v>1641</v>
      </c>
      <c r="F319" s="108" t="s">
        <v>1211</v>
      </c>
      <c r="G319" s="144" t="s">
        <v>1364</v>
      </c>
      <c r="H319" s="101" t="s">
        <v>139</v>
      </c>
      <c r="J319" s="117">
        <v>10000000</v>
      </c>
      <c r="K319" s="125"/>
      <c r="L319" s="114">
        <v>45532</v>
      </c>
      <c r="M319" s="114">
        <v>45532</v>
      </c>
      <c r="N319" s="126"/>
      <c r="O319" s="127"/>
      <c r="P319" s="127"/>
      <c r="Q319" s="127"/>
      <c r="R319" s="127"/>
      <c r="S319" s="127"/>
    </row>
    <row r="320" spans="3:19" outlineLevel="2" x14ac:dyDescent="0.25">
      <c r="C320" s="108" t="s">
        <v>1252</v>
      </c>
      <c r="D320" s="227">
        <v>1144110169</v>
      </c>
      <c r="E320" s="137" t="s">
        <v>1565</v>
      </c>
      <c r="F320" s="108" t="s">
        <v>1211</v>
      </c>
      <c r="G320" s="141" t="s">
        <v>1008</v>
      </c>
      <c r="H320" s="101" t="s">
        <v>139</v>
      </c>
      <c r="J320" s="117">
        <v>150000000</v>
      </c>
      <c r="K320" s="125"/>
      <c r="L320" s="114">
        <v>45016</v>
      </c>
      <c r="M320" s="114">
        <v>45016</v>
      </c>
      <c r="N320" s="126"/>
      <c r="O320" s="127"/>
      <c r="P320" s="127"/>
      <c r="Q320" s="127"/>
      <c r="R320" s="127"/>
      <c r="S320" s="127"/>
    </row>
    <row r="321" spans="3:19" outlineLevel="2" x14ac:dyDescent="0.25">
      <c r="C321" s="108" t="s">
        <v>1252</v>
      </c>
      <c r="D321" s="227">
        <v>66839394</v>
      </c>
      <c r="E321" s="137" t="s">
        <v>1543</v>
      </c>
      <c r="F321" s="108" t="s">
        <v>1211</v>
      </c>
      <c r="G321" s="141" t="s">
        <v>1029</v>
      </c>
      <c r="H321" s="101" t="s">
        <v>139</v>
      </c>
      <c r="J321" s="117">
        <v>14157501</v>
      </c>
      <c r="K321" s="125"/>
      <c r="L321" s="114">
        <v>45016</v>
      </c>
      <c r="M321" s="114">
        <v>45016</v>
      </c>
      <c r="N321" s="126"/>
      <c r="O321" s="127"/>
      <c r="P321" s="127"/>
      <c r="Q321" s="127"/>
      <c r="R321" s="127"/>
      <c r="S321" s="127"/>
    </row>
    <row r="322" spans="3:19" outlineLevel="2" x14ac:dyDescent="0.25">
      <c r="C322" s="108" t="s">
        <v>1252</v>
      </c>
      <c r="D322" s="227">
        <v>1143848104</v>
      </c>
      <c r="E322" s="137" t="s">
        <v>1569</v>
      </c>
      <c r="F322" s="108" t="s">
        <v>1211</v>
      </c>
      <c r="G322" s="141" t="s">
        <v>1003</v>
      </c>
      <c r="H322" s="101" t="s">
        <v>139</v>
      </c>
      <c r="J322" s="117">
        <v>16850000</v>
      </c>
      <c r="K322" s="125"/>
      <c r="L322" s="114">
        <v>45016</v>
      </c>
      <c r="M322" s="114">
        <v>45016</v>
      </c>
      <c r="N322" s="126"/>
      <c r="O322" s="127"/>
      <c r="P322" s="127"/>
      <c r="Q322" s="127"/>
      <c r="R322" s="127"/>
      <c r="S322" s="127"/>
    </row>
    <row r="323" spans="3:19" ht="38.25" outlineLevel="2" x14ac:dyDescent="0.25">
      <c r="C323" s="108" t="s">
        <v>1252</v>
      </c>
      <c r="D323" s="227">
        <v>31307553</v>
      </c>
      <c r="E323" s="137" t="s">
        <v>1580</v>
      </c>
      <c r="F323" s="108" t="s">
        <v>1211</v>
      </c>
      <c r="G323" s="145" t="s">
        <v>1344</v>
      </c>
      <c r="H323" s="101" t="s">
        <v>139</v>
      </c>
      <c r="J323" s="117">
        <v>31949684</v>
      </c>
      <c r="K323" s="125"/>
      <c r="L323" s="114">
        <v>45016</v>
      </c>
      <c r="M323" s="114">
        <v>45016</v>
      </c>
      <c r="N323" s="126"/>
      <c r="O323" s="127"/>
      <c r="P323" s="127"/>
      <c r="Q323" s="127"/>
      <c r="R323" s="127"/>
      <c r="S323" s="127"/>
    </row>
    <row r="324" spans="3:19" outlineLevel="2" x14ac:dyDescent="0.25">
      <c r="C324" s="108" t="s">
        <v>1252</v>
      </c>
      <c r="D324" s="227">
        <v>1127608086</v>
      </c>
      <c r="E324" s="137" t="s">
        <v>1751</v>
      </c>
      <c r="F324" s="108" t="s">
        <v>1211</v>
      </c>
      <c r="G324" s="143"/>
      <c r="H324" s="101" t="s">
        <v>139</v>
      </c>
      <c r="J324" s="117">
        <v>22002000</v>
      </c>
      <c r="K324" s="125"/>
      <c r="L324" s="114">
        <v>45016</v>
      </c>
      <c r="M324" s="114">
        <v>45016</v>
      </c>
      <c r="N324" s="126"/>
      <c r="O324" s="127"/>
      <c r="P324" s="127"/>
      <c r="Q324" s="127"/>
      <c r="R324" s="127"/>
      <c r="S324" s="127"/>
    </row>
    <row r="325" spans="3:19" outlineLevel="2" x14ac:dyDescent="0.25">
      <c r="C325" s="108" t="s">
        <v>1252</v>
      </c>
      <c r="D325" s="227">
        <v>31487635</v>
      </c>
      <c r="E325" s="137" t="s">
        <v>1747</v>
      </c>
      <c r="F325" s="108" t="s">
        <v>1211</v>
      </c>
      <c r="G325" s="141" t="s">
        <v>1041</v>
      </c>
      <c r="H325" s="101" t="s">
        <v>139</v>
      </c>
      <c r="J325" s="117">
        <v>7000000</v>
      </c>
      <c r="K325" s="125"/>
      <c r="L325" s="114">
        <v>45016</v>
      </c>
      <c r="M325" s="114">
        <v>45016</v>
      </c>
      <c r="N325" s="126"/>
      <c r="O325" s="127"/>
      <c r="P325" s="127"/>
      <c r="Q325" s="127"/>
      <c r="R325" s="127"/>
      <c r="S325" s="127"/>
    </row>
    <row r="326" spans="3:19" outlineLevel="2" x14ac:dyDescent="0.25">
      <c r="C326" s="108" t="s">
        <v>1252</v>
      </c>
      <c r="D326" s="222">
        <v>1143870150</v>
      </c>
      <c r="E326" s="137" t="s">
        <v>1598</v>
      </c>
      <c r="F326" s="108" t="s">
        <v>1211</v>
      </c>
      <c r="G326" s="138"/>
      <c r="H326" s="101" t="s">
        <v>139</v>
      </c>
      <c r="J326" s="117">
        <v>89023120</v>
      </c>
      <c r="K326" s="125"/>
      <c r="L326" s="114">
        <v>45016</v>
      </c>
      <c r="M326" s="114">
        <v>45016</v>
      </c>
      <c r="N326" s="126"/>
      <c r="O326" s="127"/>
      <c r="P326" s="127"/>
      <c r="Q326" s="127"/>
      <c r="R326" s="127"/>
      <c r="S326" s="127"/>
    </row>
    <row r="327" spans="3:19" outlineLevel="2" x14ac:dyDescent="0.25">
      <c r="C327" s="108" t="s">
        <v>1252</v>
      </c>
      <c r="D327" s="227">
        <v>66656300</v>
      </c>
      <c r="E327" s="137" t="s">
        <v>1557</v>
      </c>
      <c r="F327" s="108" t="s">
        <v>1211</v>
      </c>
      <c r="G327" s="143"/>
      <c r="H327" s="101" t="s">
        <v>139</v>
      </c>
      <c r="J327" s="117">
        <v>6500000</v>
      </c>
      <c r="K327" s="125"/>
      <c r="L327" s="114">
        <v>45016</v>
      </c>
      <c r="M327" s="114">
        <v>45016</v>
      </c>
      <c r="N327" s="126"/>
      <c r="O327" s="127"/>
      <c r="P327" s="127"/>
      <c r="Q327" s="127"/>
      <c r="R327" s="127"/>
      <c r="S327" s="127"/>
    </row>
    <row r="328" spans="3:19" outlineLevel="2" x14ac:dyDescent="0.25">
      <c r="C328" s="108" t="s">
        <v>1252</v>
      </c>
      <c r="D328" s="227">
        <v>1112492223</v>
      </c>
      <c r="E328" s="137" t="s">
        <v>1622</v>
      </c>
      <c r="F328" s="108" t="s">
        <v>1211</v>
      </c>
      <c r="G328" s="143"/>
      <c r="H328" s="101" t="s">
        <v>139</v>
      </c>
      <c r="J328" s="117">
        <v>11304000</v>
      </c>
      <c r="K328" s="125"/>
      <c r="L328" s="114">
        <v>45016</v>
      </c>
      <c r="M328" s="114">
        <v>45016</v>
      </c>
      <c r="N328" s="126"/>
      <c r="O328" s="127"/>
      <c r="P328" s="127"/>
      <c r="Q328" s="127"/>
      <c r="R328" s="127"/>
      <c r="S328" s="127"/>
    </row>
    <row r="329" spans="3:19" outlineLevel="2" x14ac:dyDescent="0.25">
      <c r="C329" s="108" t="s">
        <v>1252</v>
      </c>
      <c r="D329" s="222">
        <v>94491055</v>
      </c>
      <c r="E329" s="137" t="s">
        <v>1586</v>
      </c>
      <c r="F329" s="108" t="s">
        <v>1211</v>
      </c>
      <c r="G329" s="138"/>
      <c r="H329" s="101" t="s">
        <v>139</v>
      </c>
      <c r="J329" s="117">
        <v>136278900</v>
      </c>
      <c r="K329" s="125"/>
      <c r="L329" s="114">
        <v>45016</v>
      </c>
      <c r="M329" s="114">
        <v>45016</v>
      </c>
      <c r="N329" s="126"/>
      <c r="O329" s="127"/>
      <c r="P329" s="127"/>
      <c r="Q329" s="127"/>
      <c r="R329" s="127"/>
      <c r="S329" s="127"/>
    </row>
    <row r="330" spans="3:19" outlineLevel="2" x14ac:dyDescent="0.25">
      <c r="C330" s="108" t="s">
        <v>1252</v>
      </c>
      <c r="D330" s="227">
        <v>1113670845</v>
      </c>
      <c r="E330" s="137" t="s">
        <v>1599</v>
      </c>
      <c r="F330" s="108" t="s">
        <v>1211</v>
      </c>
      <c r="G330" s="143"/>
      <c r="H330" s="101" t="s">
        <v>139</v>
      </c>
      <c r="J330" s="117">
        <v>27359534</v>
      </c>
      <c r="K330" s="125"/>
      <c r="L330" s="114">
        <v>45016</v>
      </c>
      <c r="M330" s="114">
        <v>45016</v>
      </c>
      <c r="N330" s="126"/>
      <c r="O330" s="127"/>
      <c r="P330" s="127"/>
      <c r="Q330" s="127"/>
      <c r="R330" s="127"/>
      <c r="S330" s="127"/>
    </row>
    <row r="331" spans="3:19" outlineLevel="2" x14ac:dyDescent="0.25">
      <c r="C331" s="108" t="s">
        <v>1252</v>
      </c>
      <c r="D331" s="227">
        <v>31711081</v>
      </c>
      <c r="E331" s="137" t="s">
        <v>1532</v>
      </c>
      <c r="F331" s="108" t="s">
        <v>1211</v>
      </c>
      <c r="G331" s="143"/>
      <c r="H331" s="101" t="s">
        <v>139</v>
      </c>
      <c r="J331" s="117">
        <v>11524000</v>
      </c>
      <c r="K331" s="125"/>
      <c r="L331" s="114">
        <v>45016</v>
      </c>
      <c r="M331" s="114">
        <v>45016</v>
      </c>
      <c r="N331" s="126"/>
      <c r="O331" s="127"/>
      <c r="P331" s="127"/>
      <c r="Q331" s="127"/>
      <c r="R331" s="127"/>
      <c r="S331" s="127"/>
    </row>
    <row r="332" spans="3:19" outlineLevel="2" x14ac:dyDescent="0.25">
      <c r="C332" s="108" t="s">
        <v>1252</v>
      </c>
      <c r="D332" s="227">
        <v>16843199</v>
      </c>
      <c r="E332" s="137" t="s">
        <v>1636</v>
      </c>
      <c r="F332" s="108" t="s">
        <v>1211</v>
      </c>
      <c r="G332" s="142" t="s">
        <v>807</v>
      </c>
      <c r="H332" s="101" t="s">
        <v>139</v>
      </c>
      <c r="J332" s="117">
        <v>22558000</v>
      </c>
      <c r="K332" s="125"/>
      <c r="L332" s="114">
        <v>45016</v>
      </c>
      <c r="M332" s="114">
        <v>45016</v>
      </c>
      <c r="N332" s="126"/>
      <c r="O332" s="127"/>
      <c r="P332" s="127"/>
      <c r="Q332" s="127"/>
      <c r="R332" s="127"/>
      <c r="S332" s="127"/>
    </row>
    <row r="333" spans="3:19" outlineLevel="2" x14ac:dyDescent="0.25">
      <c r="C333" s="108" t="s">
        <v>1252</v>
      </c>
      <c r="D333" s="227">
        <v>94064359</v>
      </c>
      <c r="E333" s="137" t="s">
        <v>1757</v>
      </c>
      <c r="F333" s="108" t="s">
        <v>1212</v>
      </c>
      <c r="G333" s="144" t="s">
        <v>1363</v>
      </c>
      <c r="H333" s="101" t="s">
        <v>139</v>
      </c>
      <c r="J333" s="117">
        <v>13495000</v>
      </c>
      <c r="K333" s="125"/>
      <c r="L333" s="114">
        <v>45016</v>
      </c>
      <c r="M333" s="114">
        <v>45016</v>
      </c>
      <c r="N333" s="126"/>
      <c r="O333" s="127"/>
      <c r="P333" s="127"/>
      <c r="Q333" s="127"/>
      <c r="R333" s="127"/>
      <c r="S333" s="127"/>
    </row>
    <row r="334" spans="3:19" outlineLevel="2" x14ac:dyDescent="0.25">
      <c r="C334" s="108" t="s">
        <v>1252</v>
      </c>
      <c r="D334" s="222">
        <v>1112478453</v>
      </c>
      <c r="E334" s="137" t="s">
        <v>1652</v>
      </c>
      <c r="F334" s="108" t="s">
        <v>1211</v>
      </c>
      <c r="G334" s="138"/>
      <c r="H334" s="101" t="s">
        <v>139</v>
      </c>
      <c r="J334" s="117">
        <v>109023120</v>
      </c>
      <c r="K334" s="125"/>
      <c r="L334" s="114">
        <v>45016</v>
      </c>
      <c r="M334" s="114">
        <v>45016</v>
      </c>
      <c r="N334" s="126"/>
      <c r="O334" s="127"/>
      <c r="P334" s="127"/>
      <c r="Q334" s="127"/>
      <c r="R334" s="127"/>
      <c r="S334" s="127"/>
    </row>
    <row r="335" spans="3:19" outlineLevel="2" x14ac:dyDescent="0.25">
      <c r="C335" s="108" t="s">
        <v>1252</v>
      </c>
      <c r="D335" s="227">
        <v>1004610436</v>
      </c>
      <c r="E335" s="137" t="s">
        <v>1597</v>
      </c>
      <c r="F335" s="108" t="s">
        <v>1211</v>
      </c>
      <c r="G335" s="141" t="s">
        <v>943</v>
      </c>
      <c r="H335" s="101" t="s">
        <v>139</v>
      </c>
      <c r="J335" s="117">
        <v>10000000</v>
      </c>
      <c r="K335" s="125"/>
      <c r="L335" s="114">
        <v>45016</v>
      </c>
      <c r="M335" s="114">
        <v>45016</v>
      </c>
      <c r="N335" s="126"/>
      <c r="O335" s="127"/>
      <c r="P335" s="127"/>
      <c r="Q335" s="127"/>
      <c r="R335" s="127"/>
      <c r="S335" s="127"/>
    </row>
    <row r="336" spans="3:19" outlineLevel="2" x14ac:dyDescent="0.25">
      <c r="C336" s="108" t="s">
        <v>1252</v>
      </c>
      <c r="D336" s="227">
        <v>1130683893</v>
      </c>
      <c r="E336" s="137" t="s">
        <v>1524</v>
      </c>
      <c r="F336" s="108" t="s">
        <v>1211</v>
      </c>
      <c r="G336" s="143"/>
      <c r="H336" s="101" t="s">
        <v>139</v>
      </c>
      <c r="J336" s="117">
        <v>25000000</v>
      </c>
      <c r="K336" s="125"/>
      <c r="L336" s="114">
        <v>45016</v>
      </c>
      <c r="M336" s="114">
        <v>45016</v>
      </c>
      <c r="N336" s="126"/>
      <c r="O336" s="127"/>
      <c r="P336" s="127"/>
      <c r="Q336" s="127"/>
      <c r="R336" s="127"/>
      <c r="S336" s="127"/>
    </row>
    <row r="337" spans="3:19" outlineLevel="2" x14ac:dyDescent="0.25">
      <c r="C337" s="108" t="s">
        <v>1252</v>
      </c>
      <c r="D337" s="222">
        <v>1107518155</v>
      </c>
      <c r="E337" s="137" t="s">
        <v>1749</v>
      </c>
      <c r="F337" s="108" t="s">
        <v>1211</v>
      </c>
      <c r="G337" s="138"/>
      <c r="H337" s="101" t="s">
        <v>139</v>
      </c>
      <c r="J337" s="117">
        <v>86278900</v>
      </c>
      <c r="K337" s="125"/>
      <c r="L337" s="114">
        <v>45016</v>
      </c>
      <c r="M337" s="114">
        <v>45016</v>
      </c>
      <c r="N337" s="126"/>
      <c r="O337" s="127"/>
      <c r="P337" s="127"/>
      <c r="Q337" s="127"/>
      <c r="R337" s="127"/>
      <c r="S337" s="127"/>
    </row>
    <row r="338" spans="3:19" outlineLevel="2" x14ac:dyDescent="0.25">
      <c r="C338" s="108" t="s">
        <v>1252</v>
      </c>
      <c r="D338" s="222">
        <v>16769931</v>
      </c>
      <c r="E338" s="137" t="s">
        <v>1658</v>
      </c>
      <c r="F338" s="108" t="s">
        <v>1211</v>
      </c>
      <c r="G338" s="138"/>
      <c r="H338" s="101" t="s">
        <v>139</v>
      </c>
      <c r="J338" s="117">
        <v>96316920</v>
      </c>
      <c r="K338" s="125"/>
      <c r="L338" s="114">
        <v>45016</v>
      </c>
      <c r="M338" s="114">
        <v>45016</v>
      </c>
      <c r="N338" s="126"/>
      <c r="O338" s="127"/>
      <c r="P338" s="127"/>
      <c r="Q338" s="127"/>
      <c r="R338" s="127"/>
      <c r="S338" s="127"/>
    </row>
    <row r="339" spans="3:19" outlineLevel="2" x14ac:dyDescent="0.25">
      <c r="C339" s="108" t="s">
        <v>1252</v>
      </c>
      <c r="D339" s="227">
        <v>67028610</v>
      </c>
      <c r="E339" s="137" t="s">
        <v>1670</v>
      </c>
      <c r="F339" s="108" t="s">
        <v>1211</v>
      </c>
      <c r="G339" s="143"/>
      <c r="H339" s="101" t="s">
        <v>139</v>
      </c>
      <c r="J339" s="117">
        <v>8252000</v>
      </c>
      <c r="K339" s="125"/>
      <c r="L339" s="114">
        <v>45016</v>
      </c>
      <c r="M339" s="114">
        <v>45016</v>
      </c>
      <c r="N339" s="126"/>
      <c r="O339" s="127"/>
      <c r="P339" s="127"/>
      <c r="Q339" s="127"/>
      <c r="R339" s="127"/>
      <c r="S339" s="127"/>
    </row>
    <row r="340" spans="3:19" outlineLevel="2" x14ac:dyDescent="0.25">
      <c r="C340" s="108" t="s">
        <v>1252</v>
      </c>
      <c r="D340" s="227">
        <v>94462757</v>
      </c>
      <c r="E340" s="137" t="s">
        <v>1651</v>
      </c>
      <c r="F340" s="108" t="s">
        <v>1212</v>
      </c>
      <c r="G340" s="141" t="s">
        <v>1015</v>
      </c>
      <c r="H340" s="101" t="s">
        <v>139</v>
      </c>
      <c r="J340" s="117">
        <v>11500000</v>
      </c>
      <c r="K340" s="125"/>
      <c r="L340" s="114">
        <v>45016</v>
      </c>
      <c r="M340" s="114">
        <v>45016</v>
      </c>
      <c r="N340" s="126"/>
      <c r="O340" s="127"/>
      <c r="P340" s="127"/>
      <c r="Q340" s="127"/>
      <c r="R340" s="127"/>
      <c r="S340" s="127"/>
    </row>
    <row r="341" spans="3:19" outlineLevel="2" x14ac:dyDescent="0.25">
      <c r="C341" s="108" t="s">
        <v>1252</v>
      </c>
      <c r="D341" s="227" t="s">
        <v>1514</v>
      </c>
      <c r="E341" s="137" t="s">
        <v>1527</v>
      </c>
      <c r="F341" s="108" t="s">
        <v>1211</v>
      </c>
      <c r="G341" s="143"/>
      <c r="H341" s="101" t="s">
        <v>139</v>
      </c>
      <c r="J341" s="117">
        <v>4330000</v>
      </c>
      <c r="K341" s="125"/>
      <c r="L341" s="114">
        <v>45016</v>
      </c>
      <c r="M341" s="114">
        <v>45016</v>
      </c>
      <c r="N341" s="126"/>
      <c r="O341" s="127"/>
      <c r="P341" s="127"/>
      <c r="Q341" s="127"/>
      <c r="R341" s="127"/>
      <c r="S341" s="127"/>
    </row>
    <row r="342" spans="3:19" outlineLevel="2" x14ac:dyDescent="0.25">
      <c r="C342" s="108" t="s">
        <v>1252</v>
      </c>
      <c r="D342" s="227">
        <v>29361336</v>
      </c>
      <c r="E342" s="137" t="s">
        <v>1621</v>
      </c>
      <c r="F342" s="108" t="s">
        <v>1211</v>
      </c>
      <c r="G342" s="143"/>
      <c r="H342" s="101" t="s">
        <v>139</v>
      </c>
      <c r="J342" s="117">
        <v>12450000</v>
      </c>
      <c r="K342" s="125"/>
      <c r="L342" s="114">
        <v>45016</v>
      </c>
      <c r="M342" s="114">
        <v>45016</v>
      </c>
      <c r="N342" s="126"/>
      <c r="O342" s="127"/>
      <c r="P342" s="127"/>
      <c r="Q342" s="127"/>
      <c r="R342" s="127"/>
      <c r="S342" s="127"/>
    </row>
    <row r="343" spans="3:19" outlineLevel="2" x14ac:dyDescent="0.25">
      <c r="C343" s="108" t="s">
        <v>1252</v>
      </c>
      <c r="D343" s="227">
        <v>16350716</v>
      </c>
      <c r="E343" s="137" t="s">
        <v>1633</v>
      </c>
      <c r="F343" s="108" t="s">
        <v>1211</v>
      </c>
      <c r="G343" s="143"/>
      <c r="H343" s="101" t="s">
        <v>139</v>
      </c>
      <c r="J343" s="117">
        <v>30002000</v>
      </c>
      <c r="K343" s="125"/>
      <c r="L343" s="114">
        <v>45016</v>
      </c>
      <c r="M343" s="114">
        <v>45016</v>
      </c>
      <c r="N343" s="126"/>
      <c r="O343" s="127"/>
      <c r="P343" s="127"/>
      <c r="Q343" s="127"/>
      <c r="R343" s="127"/>
      <c r="S343" s="127"/>
    </row>
    <row r="344" spans="3:19" outlineLevel="2" x14ac:dyDescent="0.25">
      <c r="C344" s="108" t="s">
        <v>1252</v>
      </c>
      <c r="D344" s="227">
        <v>94508219</v>
      </c>
      <c r="E344" s="137" t="s">
        <v>1519</v>
      </c>
      <c r="F344" s="108" t="s">
        <v>1211</v>
      </c>
      <c r="G344" s="142" t="s">
        <v>816</v>
      </c>
      <c r="H344" s="101" t="s">
        <v>139</v>
      </c>
      <c r="J344" s="117">
        <v>12133034</v>
      </c>
      <c r="K344" s="125"/>
      <c r="L344" s="114">
        <v>45016</v>
      </c>
      <c r="M344" s="114">
        <v>45016</v>
      </c>
      <c r="N344" s="126"/>
      <c r="O344" s="127"/>
      <c r="P344" s="127"/>
      <c r="Q344" s="127"/>
      <c r="R344" s="127"/>
      <c r="S344" s="127"/>
    </row>
    <row r="345" spans="3:19" outlineLevel="2" x14ac:dyDescent="0.25">
      <c r="C345" s="108" t="s">
        <v>1252</v>
      </c>
      <c r="D345" s="227">
        <v>41585153</v>
      </c>
      <c r="E345" s="137" t="s">
        <v>1602</v>
      </c>
      <c r="F345" s="108" t="s">
        <v>1211</v>
      </c>
      <c r="G345" s="142" t="s">
        <v>876</v>
      </c>
      <c r="H345" s="101" t="s">
        <v>139</v>
      </c>
      <c r="J345" s="117">
        <v>26578000</v>
      </c>
      <c r="K345" s="125"/>
      <c r="L345" s="114">
        <v>45016</v>
      </c>
      <c r="M345" s="114">
        <v>45016</v>
      </c>
      <c r="N345" s="126"/>
      <c r="O345" s="127"/>
      <c r="P345" s="127"/>
      <c r="Q345" s="127"/>
      <c r="R345" s="127"/>
      <c r="S345" s="127"/>
    </row>
    <row r="346" spans="3:19" outlineLevel="2" x14ac:dyDescent="0.25">
      <c r="C346" s="108" t="s">
        <v>1252</v>
      </c>
      <c r="D346" s="227">
        <v>10538623</v>
      </c>
      <c r="E346" s="137" t="s">
        <v>1607</v>
      </c>
      <c r="F346" s="108" t="s">
        <v>1211</v>
      </c>
      <c r="G346" s="141" t="s">
        <v>916</v>
      </c>
      <c r="H346" s="101" t="s">
        <v>139</v>
      </c>
      <c r="J346" s="117">
        <v>10000000</v>
      </c>
      <c r="K346" s="125"/>
      <c r="L346" s="114">
        <v>45016</v>
      </c>
      <c r="M346" s="114">
        <v>45016</v>
      </c>
      <c r="N346" s="126"/>
      <c r="O346" s="127"/>
      <c r="P346" s="127"/>
      <c r="Q346" s="127"/>
      <c r="R346" s="127"/>
      <c r="S346" s="127"/>
    </row>
    <row r="347" spans="3:19" outlineLevel="2" x14ac:dyDescent="0.25">
      <c r="C347" s="108" t="s">
        <v>1252</v>
      </c>
      <c r="D347" s="227">
        <v>66933771</v>
      </c>
      <c r="E347" s="137" t="s">
        <v>1691</v>
      </c>
      <c r="F347" s="108" t="s">
        <v>1211</v>
      </c>
      <c r="G347" s="143"/>
      <c r="H347" s="101" t="s">
        <v>139</v>
      </c>
      <c r="J347" s="117">
        <v>5500000</v>
      </c>
      <c r="K347" s="125"/>
      <c r="L347" s="114">
        <v>45016</v>
      </c>
      <c r="M347" s="114">
        <v>45016</v>
      </c>
      <c r="N347" s="126"/>
      <c r="O347" s="127"/>
      <c r="P347" s="127"/>
      <c r="Q347" s="127"/>
      <c r="R347" s="127"/>
      <c r="S347" s="127"/>
    </row>
    <row r="348" spans="3:19" outlineLevel="2" x14ac:dyDescent="0.25">
      <c r="C348" s="108" t="s">
        <v>1252</v>
      </c>
      <c r="D348" s="227"/>
      <c r="E348" s="137" t="s">
        <v>1612</v>
      </c>
      <c r="F348" s="108" t="s">
        <v>1211</v>
      </c>
      <c r="G348" s="143"/>
      <c r="H348" s="101" t="s">
        <v>139</v>
      </c>
      <c r="J348" s="117">
        <v>7500000</v>
      </c>
      <c r="K348" s="125"/>
      <c r="L348" s="114">
        <v>45016</v>
      </c>
      <c r="M348" s="114">
        <v>45016</v>
      </c>
      <c r="N348" s="126"/>
      <c r="O348" s="127"/>
      <c r="P348" s="127"/>
      <c r="Q348" s="127"/>
      <c r="R348" s="127"/>
      <c r="S348" s="127"/>
    </row>
    <row r="349" spans="3:19" ht="25.5" outlineLevel="2" x14ac:dyDescent="0.25">
      <c r="C349" s="108" t="s">
        <v>1252</v>
      </c>
      <c r="D349" s="227">
        <v>1107507154</v>
      </c>
      <c r="E349" s="137" t="s">
        <v>1673</v>
      </c>
      <c r="F349" s="108" t="s">
        <v>1211</v>
      </c>
      <c r="G349" s="143"/>
      <c r="H349" s="101" t="s">
        <v>139</v>
      </c>
      <c r="J349" s="117">
        <v>13691382</v>
      </c>
      <c r="K349" s="125"/>
      <c r="L349" s="114">
        <v>45016</v>
      </c>
      <c r="M349" s="114">
        <v>45016</v>
      </c>
      <c r="N349" s="126"/>
      <c r="O349" s="127"/>
      <c r="P349" s="127"/>
      <c r="Q349" s="127"/>
      <c r="R349" s="127"/>
      <c r="S349" s="127"/>
    </row>
    <row r="350" spans="3:19" outlineLevel="2" x14ac:dyDescent="0.25">
      <c r="C350" s="108" t="s">
        <v>1252</v>
      </c>
      <c r="D350" s="227">
        <v>41939615</v>
      </c>
      <c r="E350" s="137" t="s">
        <v>1687</v>
      </c>
      <c r="F350" s="108" t="s">
        <v>1211</v>
      </c>
      <c r="G350" s="143"/>
      <c r="H350" s="101" t="s">
        <v>139</v>
      </c>
      <c r="J350" s="117">
        <v>4500000</v>
      </c>
      <c r="K350" s="125"/>
      <c r="L350" s="114">
        <v>45016</v>
      </c>
      <c r="M350" s="114">
        <v>45016</v>
      </c>
      <c r="N350" s="126"/>
      <c r="O350" s="127"/>
      <c r="P350" s="127"/>
      <c r="Q350" s="127"/>
      <c r="R350" s="127"/>
      <c r="S350" s="127"/>
    </row>
    <row r="351" spans="3:19" outlineLevel="2" x14ac:dyDescent="0.25">
      <c r="C351" s="108" t="s">
        <v>1252</v>
      </c>
      <c r="D351" s="227">
        <v>1112486349</v>
      </c>
      <c r="E351" s="137" t="s">
        <v>1530</v>
      </c>
      <c r="F351" s="108" t="s">
        <v>1211</v>
      </c>
      <c r="G351" s="143"/>
      <c r="H351" s="101" t="s">
        <v>139</v>
      </c>
      <c r="J351" s="117">
        <v>19800000</v>
      </c>
      <c r="K351" s="125"/>
      <c r="L351" s="114">
        <v>45016</v>
      </c>
      <c r="M351" s="114">
        <v>45016</v>
      </c>
      <c r="N351" s="126"/>
      <c r="O351" s="127"/>
      <c r="P351" s="127"/>
      <c r="Q351" s="127"/>
      <c r="R351" s="127"/>
      <c r="S351" s="127"/>
    </row>
    <row r="352" spans="3:19" outlineLevel="2" x14ac:dyDescent="0.25">
      <c r="C352" s="108" t="s">
        <v>1252</v>
      </c>
      <c r="D352" s="227">
        <v>29127470</v>
      </c>
      <c r="E352" s="137" t="s">
        <v>1734</v>
      </c>
      <c r="F352" s="108" t="s">
        <v>1211</v>
      </c>
      <c r="G352" s="144" t="s">
        <v>1351</v>
      </c>
      <c r="H352" s="101" t="s">
        <v>139</v>
      </c>
      <c r="J352" s="117">
        <v>22357300</v>
      </c>
      <c r="K352" s="125"/>
      <c r="L352" s="114">
        <v>45016</v>
      </c>
      <c r="M352" s="114">
        <v>45016</v>
      </c>
      <c r="N352" s="126"/>
      <c r="O352" s="127"/>
      <c r="P352" s="127"/>
      <c r="Q352" s="127"/>
      <c r="R352" s="127"/>
      <c r="S352" s="127"/>
    </row>
    <row r="353" spans="3:19" outlineLevel="2" x14ac:dyDescent="0.25">
      <c r="C353" s="108" t="s">
        <v>1252</v>
      </c>
      <c r="D353" s="227">
        <v>94378501</v>
      </c>
      <c r="E353" s="137" t="s">
        <v>1619</v>
      </c>
      <c r="F353" s="108" t="s">
        <v>1211</v>
      </c>
      <c r="G353" s="142" t="s">
        <v>800</v>
      </c>
      <c r="H353" s="101" t="s">
        <v>139</v>
      </c>
      <c r="J353" s="117">
        <v>40420000</v>
      </c>
      <c r="K353" s="125"/>
      <c r="L353" s="114">
        <v>45016</v>
      </c>
      <c r="M353" s="114">
        <v>45016</v>
      </c>
      <c r="N353" s="126"/>
      <c r="O353" s="127"/>
      <c r="P353" s="127"/>
      <c r="Q353" s="127"/>
      <c r="R353" s="127"/>
      <c r="S353" s="127"/>
    </row>
    <row r="354" spans="3:19" outlineLevel="2" x14ac:dyDescent="0.25">
      <c r="C354" s="108" t="s">
        <v>1252</v>
      </c>
      <c r="D354" s="227">
        <v>1061735190</v>
      </c>
      <c r="E354" s="137" t="s">
        <v>1694</v>
      </c>
      <c r="F354" s="108" t="s">
        <v>1211</v>
      </c>
      <c r="G354" s="143"/>
      <c r="H354" s="101" t="s">
        <v>139</v>
      </c>
      <c r="J354" s="117">
        <v>10225000.00562501</v>
      </c>
      <c r="K354" s="125"/>
      <c r="L354" s="114">
        <v>45016</v>
      </c>
      <c r="M354" s="114">
        <v>45016</v>
      </c>
      <c r="N354" s="126"/>
      <c r="O354" s="127"/>
      <c r="P354" s="127"/>
      <c r="Q354" s="127"/>
      <c r="R354" s="127"/>
      <c r="S354" s="127"/>
    </row>
    <row r="355" spans="3:19" outlineLevel="2" x14ac:dyDescent="0.25">
      <c r="C355" s="108" t="s">
        <v>1252</v>
      </c>
      <c r="D355" s="227">
        <v>16718384</v>
      </c>
      <c r="E355" s="137" t="s">
        <v>1590</v>
      </c>
      <c r="F355" s="108" t="s">
        <v>1211</v>
      </c>
      <c r="G355" s="142"/>
      <c r="H355" s="101" t="s">
        <v>139</v>
      </c>
      <c r="J355" s="117">
        <v>122651010</v>
      </c>
      <c r="K355" s="125"/>
      <c r="L355" s="114">
        <v>45016</v>
      </c>
      <c r="M355" s="114">
        <v>45016</v>
      </c>
      <c r="N355" s="126"/>
      <c r="O355" s="127"/>
      <c r="P355" s="127"/>
      <c r="Q355" s="127"/>
      <c r="R355" s="127"/>
      <c r="S355" s="127"/>
    </row>
    <row r="356" spans="3:19" outlineLevel="2" x14ac:dyDescent="0.25">
      <c r="C356" s="108" t="s">
        <v>1252</v>
      </c>
      <c r="D356" s="227">
        <v>1144038550</v>
      </c>
      <c r="E356" s="137" t="s">
        <v>1667</v>
      </c>
      <c r="F356" s="108" t="s">
        <v>1211</v>
      </c>
      <c r="G356" s="143"/>
      <c r="H356" s="101" t="s">
        <v>139</v>
      </c>
      <c r="J356" s="117">
        <v>36755845</v>
      </c>
      <c r="K356" s="125"/>
      <c r="L356" s="114">
        <v>45016</v>
      </c>
      <c r="M356" s="114">
        <v>45016</v>
      </c>
      <c r="N356" s="126"/>
      <c r="O356" s="127"/>
      <c r="P356" s="127"/>
      <c r="Q356" s="127"/>
      <c r="R356" s="127"/>
      <c r="S356" s="127"/>
    </row>
    <row r="357" spans="3:19" outlineLevel="2" x14ac:dyDescent="0.25">
      <c r="C357" s="108" t="s">
        <v>1252</v>
      </c>
      <c r="D357" s="227">
        <v>1070601716</v>
      </c>
      <c r="E357" s="137" t="s">
        <v>1668</v>
      </c>
      <c r="F357" s="108" t="s">
        <v>1213</v>
      </c>
      <c r="G357" s="141" t="s">
        <v>1037</v>
      </c>
      <c r="H357" s="101" t="s">
        <v>139</v>
      </c>
      <c r="J357" s="117">
        <v>14000000</v>
      </c>
      <c r="K357" s="125"/>
      <c r="L357" s="114">
        <v>45016</v>
      </c>
      <c r="M357" s="114">
        <v>45016</v>
      </c>
      <c r="N357" s="126"/>
      <c r="O357" s="127"/>
      <c r="P357" s="127"/>
      <c r="Q357" s="127"/>
      <c r="R357" s="127"/>
      <c r="S357" s="127"/>
    </row>
    <row r="358" spans="3:19" outlineLevel="2" x14ac:dyDescent="0.25">
      <c r="C358" s="108" t="s">
        <v>1252</v>
      </c>
      <c r="D358" s="227">
        <v>1143870248</v>
      </c>
      <c r="E358" s="137" t="s">
        <v>1740</v>
      </c>
      <c r="F358" s="108" t="s">
        <v>1211</v>
      </c>
      <c r="G358" s="141" t="s">
        <v>957</v>
      </c>
      <c r="H358" s="101" t="s">
        <v>139</v>
      </c>
      <c r="J358" s="117">
        <v>7890584</v>
      </c>
      <c r="K358" s="125"/>
      <c r="L358" s="114">
        <v>45016</v>
      </c>
      <c r="M358" s="114">
        <v>45016</v>
      </c>
      <c r="N358" s="126"/>
      <c r="O358" s="127"/>
      <c r="P358" s="127"/>
      <c r="Q358" s="127"/>
      <c r="R358" s="127"/>
      <c r="S358" s="127"/>
    </row>
    <row r="359" spans="3:19" outlineLevel="2" x14ac:dyDescent="0.25">
      <c r="C359" s="108" t="s">
        <v>1252</v>
      </c>
      <c r="D359" s="227">
        <v>94458636</v>
      </c>
      <c r="E359" s="137" t="s">
        <v>1608</v>
      </c>
      <c r="F359" s="108" t="s">
        <v>1211</v>
      </c>
      <c r="G359" s="143"/>
      <c r="H359" s="101" t="s">
        <v>139</v>
      </c>
      <c r="J359" s="117">
        <v>5500000</v>
      </c>
      <c r="K359" s="125"/>
      <c r="L359" s="114">
        <v>45016</v>
      </c>
      <c r="M359" s="114">
        <v>45016</v>
      </c>
      <c r="N359" s="126"/>
      <c r="O359" s="127"/>
      <c r="P359" s="127"/>
      <c r="Q359" s="127"/>
      <c r="R359" s="127"/>
      <c r="S359" s="127"/>
    </row>
    <row r="360" spans="3:19" outlineLevel="2" x14ac:dyDescent="0.25">
      <c r="C360" s="108" t="s">
        <v>1252</v>
      </c>
      <c r="D360" s="227">
        <v>6221057</v>
      </c>
      <c r="E360" s="137" t="s">
        <v>1600</v>
      </c>
      <c r="F360" s="108" t="s">
        <v>1211</v>
      </c>
      <c r="G360" s="143"/>
      <c r="H360" s="101" t="s">
        <v>139</v>
      </c>
      <c r="J360" s="117">
        <v>10000000</v>
      </c>
      <c r="K360" s="125"/>
      <c r="L360" s="114">
        <v>45016</v>
      </c>
      <c r="M360" s="114">
        <v>45016</v>
      </c>
      <c r="N360" s="126"/>
      <c r="O360" s="127"/>
      <c r="P360" s="127"/>
      <c r="Q360" s="127"/>
      <c r="R360" s="127"/>
      <c r="S360" s="127"/>
    </row>
    <row r="361" spans="3:19" outlineLevel="2" x14ac:dyDescent="0.25">
      <c r="C361" s="108" t="s">
        <v>1252</v>
      </c>
      <c r="D361" s="227">
        <v>16451486</v>
      </c>
      <c r="E361" s="137" t="s">
        <v>1706</v>
      </c>
      <c r="F361" s="108" t="s">
        <v>1211</v>
      </c>
      <c r="G361" s="143" t="s">
        <v>1352</v>
      </c>
      <c r="H361" s="101" t="s">
        <v>139</v>
      </c>
      <c r="J361" s="117">
        <v>27200000</v>
      </c>
      <c r="K361" s="125"/>
      <c r="L361" s="114">
        <v>45016</v>
      </c>
      <c r="M361" s="114">
        <v>45016</v>
      </c>
      <c r="N361" s="126"/>
      <c r="O361" s="127"/>
      <c r="P361" s="127"/>
      <c r="Q361" s="127"/>
      <c r="R361" s="127"/>
      <c r="S361" s="127"/>
    </row>
    <row r="362" spans="3:19" outlineLevel="2" x14ac:dyDescent="0.25">
      <c r="C362" s="108" t="s">
        <v>1252</v>
      </c>
      <c r="D362" s="227">
        <v>38462554</v>
      </c>
      <c r="E362" s="137" t="s">
        <v>1743</v>
      </c>
      <c r="F362" s="108" t="s">
        <v>1211</v>
      </c>
      <c r="G362" s="142" t="s">
        <v>866</v>
      </c>
      <c r="H362" s="101" t="s">
        <v>139</v>
      </c>
      <c r="J362" s="117">
        <v>12635000</v>
      </c>
      <c r="K362" s="125"/>
      <c r="L362" s="114">
        <v>45016</v>
      </c>
      <c r="M362" s="114">
        <v>45016</v>
      </c>
      <c r="N362" s="126"/>
      <c r="O362" s="127"/>
      <c r="P362" s="127"/>
      <c r="Q362" s="127"/>
      <c r="R362" s="127"/>
      <c r="S362" s="127"/>
    </row>
    <row r="363" spans="3:19" outlineLevel="2" x14ac:dyDescent="0.25">
      <c r="C363" s="108" t="s">
        <v>1252</v>
      </c>
      <c r="D363" s="227">
        <v>16797680</v>
      </c>
      <c r="E363" s="137" t="s">
        <v>1546</v>
      </c>
      <c r="F363" s="108" t="s">
        <v>1211</v>
      </c>
      <c r="G363" s="141" t="s">
        <v>1082</v>
      </c>
      <c r="H363" s="101" t="s">
        <v>139</v>
      </c>
      <c r="J363" s="117">
        <v>28000000</v>
      </c>
      <c r="K363" s="125"/>
      <c r="L363" s="114">
        <v>45016</v>
      </c>
      <c r="M363" s="114">
        <v>45016</v>
      </c>
      <c r="N363" s="126"/>
      <c r="O363" s="127"/>
      <c r="P363" s="127"/>
      <c r="Q363" s="127"/>
      <c r="R363" s="127"/>
      <c r="S363" s="127"/>
    </row>
    <row r="364" spans="3:19" outlineLevel="2" x14ac:dyDescent="0.25">
      <c r="C364" s="108" t="s">
        <v>1252</v>
      </c>
      <c r="D364" s="227">
        <v>52951560</v>
      </c>
      <c r="E364" s="137" t="s">
        <v>1554</v>
      </c>
      <c r="F364" s="108" t="s">
        <v>1211</v>
      </c>
      <c r="G364" s="143"/>
      <c r="H364" s="101" t="s">
        <v>139</v>
      </c>
      <c r="J364" s="117">
        <v>28609000</v>
      </c>
      <c r="K364" s="125"/>
      <c r="L364" s="114">
        <v>45016</v>
      </c>
      <c r="M364" s="114">
        <v>45016</v>
      </c>
      <c r="N364" s="126"/>
      <c r="O364" s="127"/>
      <c r="P364" s="127"/>
      <c r="Q364" s="127"/>
      <c r="R364" s="127"/>
      <c r="S364" s="127"/>
    </row>
    <row r="365" spans="3:19" outlineLevel="2" x14ac:dyDescent="0.25">
      <c r="C365" s="108" t="s">
        <v>1252</v>
      </c>
      <c r="D365" s="227">
        <v>38682860</v>
      </c>
      <c r="E365" s="137" t="s">
        <v>1538</v>
      </c>
      <c r="F365" s="108" t="s">
        <v>1211</v>
      </c>
      <c r="G365" s="141" t="s">
        <v>1350</v>
      </c>
      <c r="H365" s="101" t="s">
        <v>139</v>
      </c>
      <c r="J365" s="117">
        <v>5200000</v>
      </c>
      <c r="K365" s="125"/>
      <c r="L365" s="114">
        <v>45016</v>
      </c>
      <c r="M365" s="114">
        <v>45016</v>
      </c>
      <c r="N365" s="126"/>
      <c r="O365" s="127"/>
      <c r="P365" s="127"/>
      <c r="Q365" s="127"/>
      <c r="R365" s="127"/>
      <c r="S365" s="127"/>
    </row>
    <row r="366" spans="3:19" outlineLevel="2" x14ac:dyDescent="0.25">
      <c r="C366" s="108" t="s">
        <v>1252</v>
      </c>
      <c r="D366" s="227">
        <v>14885977</v>
      </c>
      <c r="E366" s="137" t="s">
        <v>1592</v>
      </c>
      <c r="F366" s="108" t="s">
        <v>1211</v>
      </c>
      <c r="G366" s="143"/>
      <c r="H366" s="101" t="s">
        <v>139</v>
      </c>
      <c r="J366" s="117">
        <v>12121000</v>
      </c>
      <c r="K366" s="125"/>
      <c r="L366" s="114">
        <v>45016</v>
      </c>
      <c r="M366" s="114">
        <v>45016</v>
      </c>
      <c r="N366" s="126"/>
      <c r="O366" s="127"/>
      <c r="P366" s="127"/>
      <c r="Q366" s="127"/>
      <c r="R366" s="127"/>
      <c r="S366" s="127"/>
    </row>
    <row r="367" spans="3:19" outlineLevel="2" x14ac:dyDescent="0.25">
      <c r="C367" s="108" t="s">
        <v>1252</v>
      </c>
      <c r="D367" s="222">
        <v>1112466556</v>
      </c>
      <c r="E367" s="137" t="s">
        <v>1525</v>
      </c>
      <c r="F367" s="108" t="s">
        <v>1211</v>
      </c>
      <c r="G367" s="140" t="s">
        <v>1216</v>
      </c>
      <c r="H367" s="101" t="s">
        <v>139</v>
      </c>
      <c r="J367" s="117">
        <v>12133000</v>
      </c>
      <c r="K367" s="125"/>
      <c r="L367" s="114">
        <v>45016</v>
      </c>
      <c r="M367" s="114">
        <v>45016</v>
      </c>
      <c r="N367" s="126"/>
      <c r="O367" s="127"/>
      <c r="P367" s="127"/>
      <c r="Q367" s="127"/>
      <c r="R367" s="127"/>
      <c r="S367" s="127"/>
    </row>
    <row r="368" spans="3:19" outlineLevel="2" x14ac:dyDescent="0.25">
      <c r="C368" s="108" t="s">
        <v>1252</v>
      </c>
      <c r="D368" s="227">
        <v>1143877766</v>
      </c>
      <c r="E368" s="137" t="s">
        <v>1649</v>
      </c>
      <c r="F368" s="108" t="s">
        <v>1212</v>
      </c>
      <c r="G368" s="143"/>
      <c r="H368" s="101" t="s">
        <v>139</v>
      </c>
      <c r="J368" s="117">
        <v>13550000</v>
      </c>
      <c r="K368" s="125"/>
      <c r="L368" s="114">
        <v>45016</v>
      </c>
      <c r="M368" s="114">
        <v>45016</v>
      </c>
      <c r="N368" s="126"/>
      <c r="O368" s="127"/>
      <c r="P368" s="127"/>
      <c r="Q368" s="127"/>
      <c r="R368" s="127"/>
      <c r="S368" s="127"/>
    </row>
    <row r="369" spans="3:19" outlineLevel="2" x14ac:dyDescent="0.25">
      <c r="C369" s="108" t="s">
        <v>1252</v>
      </c>
      <c r="D369" s="227">
        <v>1144053105</v>
      </c>
      <c r="E369" s="137" t="s">
        <v>1579</v>
      </c>
      <c r="F369" s="108" t="s">
        <v>1211</v>
      </c>
      <c r="G369" s="141" t="s">
        <v>990</v>
      </c>
      <c r="H369" s="101" t="s">
        <v>139</v>
      </c>
      <c r="J369" s="117">
        <v>12744600</v>
      </c>
      <c r="K369" s="125"/>
      <c r="L369" s="114">
        <v>45016</v>
      </c>
      <c r="M369" s="114">
        <v>45016</v>
      </c>
      <c r="N369" s="126"/>
      <c r="O369" s="127"/>
      <c r="P369" s="127"/>
      <c r="Q369" s="127"/>
      <c r="R369" s="127"/>
      <c r="S369" s="127"/>
    </row>
    <row r="370" spans="3:19" outlineLevel="2" x14ac:dyDescent="0.25">
      <c r="C370" s="108" t="s">
        <v>1252</v>
      </c>
      <c r="D370" s="227">
        <v>67003507</v>
      </c>
      <c r="E370" s="137" t="s">
        <v>1542</v>
      </c>
      <c r="F370" s="108" t="s">
        <v>1211</v>
      </c>
      <c r="G370" s="143"/>
      <c r="H370" s="101" t="s">
        <v>139</v>
      </c>
      <c r="J370" s="117">
        <v>12500000</v>
      </c>
      <c r="K370" s="125"/>
      <c r="L370" s="114">
        <v>45016</v>
      </c>
      <c r="M370" s="114">
        <v>45016</v>
      </c>
      <c r="N370" s="126"/>
      <c r="O370" s="127"/>
      <c r="P370" s="127"/>
      <c r="Q370" s="127"/>
      <c r="R370" s="127"/>
      <c r="S370" s="127"/>
    </row>
    <row r="371" spans="3:19" outlineLevel="2" x14ac:dyDescent="0.25">
      <c r="C371" s="108" t="s">
        <v>1252</v>
      </c>
      <c r="D371" s="227">
        <v>1144040342</v>
      </c>
      <c r="E371" s="137" t="s">
        <v>1563</v>
      </c>
      <c r="F371" s="108" t="s">
        <v>1211</v>
      </c>
      <c r="G371" s="143"/>
      <c r="H371" s="101" t="s">
        <v>139</v>
      </c>
      <c r="J371" s="117">
        <v>29743911</v>
      </c>
      <c r="K371" s="125"/>
      <c r="L371" s="114">
        <v>45016</v>
      </c>
      <c r="M371" s="114">
        <v>45016</v>
      </c>
      <c r="N371" s="126"/>
      <c r="O371" s="127"/>
      <c r="P371" s="127"/>
      <c r="Q371" s="127"/>
      <c r="R371" s="127"/>
      <c r="S371" s="127"/>
    </row>
    <row r="372" spans="3:19" outlineLevel="2" x14ac:dyDescent="0.25">
      <c r="C372" s="108" t="s">
        <v>1252</v>
      </c>
      <c r="D372" s="227">
        <v>38602168</v>
      </c>
      <c r="E372" s="137" t="s">
        <v>1724</v>
      </c>
      <c r="F372" s="108" t="s">
        <v>1211</v>
      </c>
      <c r="G372" s="143"/>
      <c r="H372" s="101" t="s">
        <v>139</v>
      </c>
      <c r="J372" s="117">
        <v>17250000</v>
      </c>
      <c r="K372" s="125"/>
      <c r="L372" s="114">
        <v>45016</v>
      </c>
      <c r="M372" s="114">
        <v>45016</v>
      </c>
      <c r="N372" s="126"/>
      <c r="O372" s="127"/>
      <c r="P372" s="127"/>
      <c r="Q372" s="127"/>
      <c r="R372" s="127"/>
      <c r="S372" s="127"/>
    </row>
    <row r="373" spans="3:19" outlineLevel="2" x14ac:dyDescent="0.25">
      <c r="C373" s="108" t="s">
        <v>1252</v>
      </c>
      <c r="D373" s="227">
        <v>94490371</v>
      </c>
      <c r="E373" s="137" t="s">
        <v>1640</v>
      </c>
      <c r="F373" s="108" t="s">
        <v>1211</v>
      </c>
      <c r="G373" s="147"/>
      <c r="H373" s="101" t="s">
        <v>139</v>
      </c>
      <c r="J373" s="117">
        <v>31278900</v>
      </c>
      <c r="K373" s="125"/>
      <c r="L373" s="114">
        <v>45016</v>
      </c>
      <c r="M373" s="114">
        <v>45016</v>
      </c>
      <c r="N373" s="126"/>
      <c r="O373" s="127"/>
      <c r="P373" s="127"/>
      <c r="Q373" s="127"/>
      <c r="R373" s="127"/>
      <c r="S373" s="127"/>
    </row>
    <row r="374" spans="3:19" outlineLevel="2" x14ac:dyDescent="0.25">
      <c r="C374" s="108" t="s">
        <v>1252</v>
      </c>
      <c r="D374" s="227"/>
      <c r="E374" s="137" t="s">
        <v>1661</v>
      </c>
      <c r="F374" s="108" t="s">
        <v>1211</v>
      </c>
      <c r="G374" s="143"/>
      <c r="H374" s="101" t="s">
        <v>139</v>
      </c>
      <c r="J374" s="117">
        <v>6050000</v>
      </c>
      <c r="K374" s="125"/>
      <c r="L374" s="114">
        <v>45016</v>
      </c>
      <c r="M374" s="114">
        <v>45016</v>
      </c>
      <c r="N374" s="126"/>
      <c r="O374" s="127"/>
      <c r="P374" s="127"/>
      <c r="Q374" s="127"/>
      <c r="R374" s="127"/>
      <c r="S374" s="127"/>
    </row>
    <row r="375" spans="3:19" outlineLevel="2" x14ac:dyDescent="0.25">
      <c r="C375" s="108" t="s">
        <v>1252</v>
      </c>
      <c r="D375" s="227"/>
      <c r="E375" s="137" t="s">
        <v>1594</v>
      </c>
      <c r="F375" s="108" t="s">
        <v>1211</v>
      </c>
      <c r="G375" s="143"/>
      <c r="H375" s="101" t="s">
        <v>139</v>
      </c>
      <c r="J375" s="117">
        <v>6500000</v>
      </c>
      <c r="K375" s="125"/>
      <c r="L375" s="114">
        <v>45016</v>
      </c>
      <c r="M375" s="114">
        <v>45016</v>
      </c>
      <c r="N375" s="126"/>
      <c r="O375" s="127"/>
      <c r="P375" s="127"/>
      <c r="Q375" s="127"/>
      <c r="R375" s="127"/>
      <c r="S375" s="127"/>
    </row>
    <row r="376" spans="3:19" outlineLevel="2" x14ac:dyDescent="0.25">
      <c r="C376" s="108" t="s">
        <v>1252</v>
      </c>
      <c r="D376" s="227">
        <v>79344480</v>
      </c>
      <c r="E376" s="137" t="s">
        <v>1537</v>
      </c>
      <c r="F376" s="108" t="s">
        <v>1211</v>
      </c>
      <c r="G376" s="141" t="s">
        <v>1031</v>
      </c>
      <c r="H376" s="101" t="s">
        <v>139</v>
      </c>
      <c r="J376" s="117">
        <v>11440000</v>
      </c>
      <c r="K376" s="125"/>
      <c r="L376" s="114">
        <v>45016</v>
      </c>
      <c r="M376" s="114">
        <v>45016</v>
      </c>
      <c r="N376" s="126"/>
      <c r="O376" s="127"/>
      <c r="P376" s="127"/>
      <c r="Q376" s="127"/>
      <c r="R376" s="127"/>
      <c r="S376" s="127"/>
    </row>
    <row r="377" spans="3:19" outlineLevel="2" x14ac:dyDescent="0.25">
      <c r="C377" s="108" t="s">
        <v>1252</v>
      </c>
      <c r="D377" s="222">
        <v>1144196064</v>
      </c>
      <c r="E377" s="137" t="s">
        <v>1517</v>
      </c>
      <c r="F377" s="108" t="s">
        <v>1211</v>
      </c>
      <c r="G377" s="140" t="s">
        <v>1214</v>
      </c>
      <c r="H377" s="101" t="s">
        <v>139</v>
      </c>
      <c r="J377" s="117">
        <v>22299725</v>
      </c>
      <c r="K377" s="125"/>
      <c r="L377" s="114">
        <v>45016</v>
      </c>
      <c r="M377" s="114">
        <v>45016</v>
      </c>
      <c r="N377" s="126"/>
      <c r="O377" s="127"/>
      <c r="P377" s="127"/>
      <c r="Q377" s="127"/>
      <c r="R377" s="127"/>
      <c r="S377" s="127"/>
    </row>
    <row r="378" spans="3:19" outlineLevel="2" x14ac:dyDescent="0.25">
      <c r="C378" s="108" t="s">
        <v>1252</v>
      </c>
      <c r="D378" s="227">
        <v>1006008628</v>
      </c>
      <c r="E378" s="137" t="s">
        <v>1717</v>
      </c>
      <c r="F378" s="108" t="s">
        <v>1212</v>
      </c>
      <c r="G378" s="141" t="s">
        <v>938</v>
      </c>
      <c r="H378" s="101" t="s">
        <v>139</v>
      </c>
      <c r="J378" s="117">
        <v>34818550</v>
      </c>
      <c r="K378" s="125"/>
      <c r="L378" s="114">
        <v>45016</v>
      </c>
      <c r="M378" s="114">
        <v>45016</v>
      </c>
      <c r="N378" s="126"/>
      <c r="O378" s="127"/>
      <c r="P378" s="127"/>
      <c r="Q378" s="127"/>
      <c r="R378" s="127"/>
      <c r="S378" s="127"/>
    </row>
    <row r="379" spans="3:19" outlineLevel="2" x14ac:dyDescent="0.25">
      <c r="C379" s="108" t="s">
        <v>1252</v>
      </c>
      <c r="D379" s="227">
        <v>16758724</v>
      </c>
      <c r="E379" s="137" t="s">
        <v>1730</v>
      </c>
      <c r="F379" s="108" t="s">
        <v>1211</v>
      </c>
      <c r="G379" s="142"/>
      <c r="H379" s="101" t="s">
        <v>139</v>
      </c>
      <c r="J379" s="117">
        <v>95395230</v>
      </c>
      <c r="K379" s="125"/>
      <c r="L379" s="114">
        <v>45016</v>
      </c>
      <c r="M379" s="114">
        <v>45016</v>
      </c>
      <c r="N379" s="126"/>
      <c r="O379" s="127"/>
      <c r="P379" s="127"/>
      <c r="Q379" s="127"/>
      <c r="R379" s="127"/>
      <c r="S379" s="127"/>
    </row>
    <row r="380" spans="3:19" outlineLevel="2" x14ac:dyDescent="0.25">
      <c r="C380" s="108" t="s">
        <v>1252</v>
      </c>
      <c r="D380" s="227">
        <v>1144086887</v>
      </c>
      <c r="E380" s="137" t="s">
        <v>1572</v>
      </c>
      <c r="F380" s="108" t="s">
        <v>1212</v>
      </c>
      <c r="G380" s="141" t="s">
        <v>1035</v>
      </c>
      <c r="H380" s="101" t="s">
        <v>139</v>
      </c>
      <c r="J380" s="117">
        <v>11950000</v>
      </c>
      <c r="K380" s="125"/>
      <c r="L380" s="114">
        <v>45016</v>
      </c>
      <c r="M380" s="114">
        <v>45016</v>
      </c>
      <c r="N380" s="126"/>
      <c r="O380" s="127"/>
      <c r="P380" s="127"/>
      <c r="Q380" s="127"/>
      <c r="R380" s="127"/>
      <c r="S380" s="127"/>
    </row>
    <row r="381" spans="3:19" outlineLevel="2" x14ac:dyDescent="0.25">
      <c r="C381" s="108" t="s">
        <v>1252</v>
      </c>
      <c r="D381" s="227">
        <v>1112471972</v>
      </c>
      <c r="E381" s="137" t="s">
        <v>1626</v>
      </c>
      <c r="F381" s="108" t="s">
        <v>1211</v>
      </c>
      <c r="G381" s="143"/>
      <c r="H381" s="101" t="s">
        <v>139</v>
      </c>
      <c r="J381" s="117">
        <v>9955000</v>
      </c>
      <c r="K381" s="125"/>
      <c r="L381" s="114">
        <v>45016</v>
      </c>
      <c r="M381" s="114">
        <v>45016</v>
      </c>
      <c r="N381" s="126"/>
      <c r="O381" s="127"/>
      <c r="P381" s="127"/>
      <c r="Q381" s="127"/>
      <c r="R381" s="127"/>
      <c r="S381" s="127"/>
    </row>
    <row r="382" spans="3:19" outlineLevel="2" x14ac:dyDescent="0.25">
      <c r="C382" s="108" t="s">
        <v>1252</v>
      </c>
      <c r="D382" s="227">
        <v>6334331</v>
      </c>
      <c r="E382" s="137" t="s">
        <v>1646</v>
      </c>
      <c r="F382" s="108" t="s">
        <v>1211</v>
      </c>
      <c r="G382" s="142" t="s">
        <v>856</v>
      </c>
      <c r="H382" s="101" t="s">
        <v>139</v>
      </c>
      <c r="J382" s="117">
        <v>27278900</v>
      </c>
      <c r="K382" s="125"/>
      <c r="L382" s="114">
        <v>45016</v>
      </c>
      <c r="M382" s="114">
        <v>45016</v>
      </c>
      <c r="N382" s="126"/>
      <c r="O382" s="127"/>
      <c r="P382" s="127"/>
      <c r="Q382" s="127"/>
      <c r="R382" s="127"/>
      <c r="S382" s="127"/>
    </row>
    <row r="383" spans="3:19" outlineLevel="2" x14ac:dyDescent="0.25">
      <c r="C383" s="108" t="s">
        <v>1252</v>
      </c>
      <c r="D383" s="227">
        <v>94374782</v>
      </c>
      <c r="E383" s="137" t="s">
        <v>1692</v>
      </c>
      <c r="F383" s="108" t="s">
        <v>1211</v>
      </c>
      <c r="G383" s="142" t="s">
        <v>823</v>
      </c>
      <c r="H383" s="101" t="s">
        <v>139</v>
      </c>
      <c r="J383" s="117">
        <v>136278900</v>
      </c>
      <c r="K383" s="125"/>
      <c r="L383" s="114">
        <v>45016</v>
      </c>
      <c r="M383" s="114">
        <v>45016</v>
      </c>
      <c r="N383" s="126"/>
      <c r="O383" s="127"/>
      <c r="P383" s="127"/>
      <c r="Q383" s="127"/>
      <c r="R383" s="127"/>
      <c r="S383" s="127"/>
    </row>
    <row r="384" spans="3:19" outlineLevel="2" x14ac:dyDescent="0.25">
      <c r="C384" s="108" t="s">
        <v>1252</v>
      </c>
      <c r="D384" s="227">
        <v>1144084299</v>
      </c>
      <c r="E384" s="137" t="s">
        <v>1631</v>
      </c>
      <c r="F384" s="108" t="s">
        <v>1212</v>
      </c>
      <c r="G384" s="141" t="s">
        <v>1025</v>
      </c>
      <c r="H384" s="101" t="s">
        <v>139</v>
      </c>
      <c r="J384" s="117">
        <v>10900000</v>
      </c>
      <c r="K384" s="125"/>
      <c r="L384" s="114">
        <v>45016</v>
      </c>
      <c r="M384" s="114">
        <v>45016</v>
      </c>
      <c r="N384" s="126"/>
      <c r="O384" s="127"/>
      <c r="P384" s="127"/>
      <c r="Q384" s="127"/>
      <c r="R384" s="127"/>
      <c r="S384" s="127"/>
    </row>
    <row r="385" spans="3:19" outlineLevel="2" x14ac:dyDescent="0.25">
      <c r="C385" s="108" t="s">
        <v>1252</v>
      </c>
      <c r="D385" s="227">
        <v>1107105523</v>
      </c>
      <c r="E385" s="137" t="s">
        <v>1637</v>
      </c>
      <c r="F385" s="108" t="s">
        <v>1211</v>
      </c>
      <c r="G385" s="143"/>
      <c r="H385" s="101" t="s">
        <v>139</v>
      </c>
      <c r="J385" s="117">
        <v>7290000</v>
      </c>
      <c r="K385" s="125"/>
      <c r="L385" s="114">
        <v>45016</v>
      </c>
      <c r="M385" s="114">
        <v>45016</v>
      </c>
      <c r="N385" s="126"/>
      <c r="O385" s="127"/>
      <c r="P385" s="127"/>
      <c r="Q385" s="127"/>
      <c r="R385" s="127"/>
      <c r="S385" s="127"/>
    </row>
    <row r="386" spans="3:19" outlineLevel="2" x14ac:dyDescent="0.25">
      <c r="C386" s="108" t="s">
        <v>1252</v>
      </c>
      <c r="D386" s="227">
        <v>1144139398</v>
      </c>
      <c r="E386" s="137" t="s">
        <v>1744</v>
      </c>
      <c r="F386" s="108" t="s">
        <v>1212</v>
      </c>
      <c r="G386" s="144" t="s">
        <v>1357</v>
      </c>
      <c r="H386" s="101" t="s">
        <v>139</v>
      </c>
      <c r="J386" s="117">
        <v>6400000</v>
      </c>
      <c r="K386" s="125"/>
      <c r="L386" s="114">
        <v>45016</v>
      </c>
      <c r="M386" s="114">
        <v>45016</v>
      </c>
      <c r="N386" s="126"/>
      <c r="O386" s="127"/>
      <c r="P386" s="127"/>
      <c r="Q386" s="127"/>
      <c r="R386" s="127"/>
      <c r="S386" s="127"/>
    </row>
    <row r="387" spans="3:19" outlineLevel="2" x14ac:dyDescent="0.25">
      <c r="C387" s="108" t="s">
        <v>1252</v>
      </c>
      <c r="D387" s="227">
        <v>16789678</v>
      </c>
      <c r="E387" s="137" t="s">
        <v>1587</v>
      </c>
      <c r="F387" s="108" t="s">
        <v>1211</v>
      </c>
      <c r="G387" s="142" t="s">
        <v>839</v>
      </c>
      <c r="H387" s="101" t="s">
        <v>139</v>
      </c>
      <c r="J387" s="117">
        <v>41278900</v>
      </c>
      <c r="K387" s="125"/>
      <c r="L387" s="114">
        <v>45016</v>
      </c>
      <c r="M387" s="114">
        <v>45016</v>
      </c>
      <c r="N387" s="126"/>
      <c r="O387" s="127"/>
      <c r="P387" s="127"/>
      <c r="Q387" s="127"/>
      <c r="R387" s="127"/>
      <c r="S387" s="127"/>
    </row>
    <row r="388" spans="3:19" outlineLevel="2" x14ac:dyDescent="0.25">
      <c r="C388" s="108" t="s">
        <v>1252</v>
      </c>
      <c r="D388" s="227">
        <v>1088729340</v>
      </c>
      <c r="E388" s="137" t="s">
        <v>1721</v>
      </c>
      <c r="F388" s="108" t="s">
        <v>1211</v>
      </c>
      <c r="G388" s="143"/>
      <c r="H388" s="101" t="s">
        <v>139</v>
      </c>
      <c r="J388" s="117">
        <v>12120000</v>
      </c>
      <c r="K388" s="125"/>
      <c r="L388" s="114">
        <v>45016</v>
      </c>
      <c r="M388" s="114">
        <v>45016</v>
      </c>
      <c r="N388" s="126"/>
      <c r="O388" s="127"/>
      <c r="P388" s="127"/>
      <c r="Q388" s="127"/>
      <c r="R388" s="127"/>
      <c r="S388" s="127"/>
    </row>
    <row r="389" spans="3:19" outlineLevel="2" x14ac:dyDescent="0.25">
      <c r="C389" s="108" t="s">
        <v>1252</v>
      </c>
      <c r="D389" s="227">
        <v>31230684</v>
      </c>
      <c r="E389" s="137" t="s">
        <v>1689</v>
      </c>
      <c r="F389" s="108" t="s">
        <v>1211</v>
      </c>
      <c r="G389" s="142"/>
      <c r="H389" s="101" t="s">
        <v>139</v>
      </c>
      <c r="J389" s="117">
        <v>136278900</v>
      </c>
      <c r="K389" s="125"/>
      <c r="L389" s="114">
        <v>45016</v>
      </c>
      <c r="M389" s="114">
        <v>45016</v>
      </c>
      <c r="N389" s="126"/>
      <c r="O389" s="127"/>
      <c r="P389" s="127"/>
      <c r="Q389" s="127"/>
      <c r="R389" s="127"/>
      <c r="S389" s="127"/>
    </row>
    <row r="390" spans="3:19" outlineLevel="2" x14ac:dyDescent="0.25">
      <c r="C390" s="108" t="s">
        <v>1252</v>
      </c>
      <c r="D390" s="227">
        <v>12976101</v>
      </c>
      <c r="E390" s="137" t="s">
        <v>1635</v>
      </c>
      <c r="F390" s="108" t="s">
        <v>1212</v>
      </c>
      <c r="G390" s="143"/>
      <c r="H390" s="101" t="s">
        <v>139</v>
      </c>
      <c r="J390" s="117">
        <v>29500000</v>
      </c>
      <c r="K390" s="125"/>
      <c r="L390" s="114">
        <v>45016</v>
      </c>
      <c r="M390" s="114">
        <v>45016</v>
      </c>
      <c r="N390" s="126"/>
      <c r="O390" s="127"/>
      <c r="P390" s="127"/>
      <c r="Q390" s="127"/>
      <c r="R390" s="127"/>
      <c r="S390" s="127"/>
    </row>
    <row r="391" spans="3:19" outlineLevel="2" x14ac:dyDescent="0.25">
      <c r="C391" s="108" t="s">
        <v>1252</v>
      </c>
      <c r="D391" s="227">
        <v>16703331</v>
      </c>
      <c r="E391" s="137" t="s">
        <v>1589</v>
      </c>
      <c r="F391" s="108" t="s">
        <v>1211</v>
      </c>
      <c r="G391" s="142" t="s">
        <v>860</v>
      </c>
      <c r="H391" s="101" t="s">
        <v>139</v>
      </c>
      <c r="J391" s="117">
        <v>122651010</v>
      </c>
      <c r="K391" s="125"/>
      <c r="L391" s="114">
        <v>45016</v>
      </c>
      <c r="M391" s="114">
        <v>45016</v>
      </c>
      <c r="N391" s="126"/>
      <c r="O391" s="127"/>
      <c r="P391" s="127"/>
      <c r="Q391" s="127"/>
      <c r="R391" s="127"/>
      <c r="S391" s="127"/>
    </row>
    <row r="392" spans="3:19" outlineLevel="2" x14ac:dyDescent="0.25">
      <c r="C392" s="108" t="s">
        <v>1252</v>
      </c>
      <c r="D392" s="227">
        <v>1144061153</v>
      </c>
      <c r="E392" s="137" t="s">
        <v>1582</v>
      </c>
      <c r="F392" s="108" t="s">
        <v>1211</v>
      </c>
      <c r="G392" s="141" t="s">
        <v>980</v>
      </c>
      <c r="H392" s="101" t="s">
        <v>139</v>
      </c>
      <c r="J392" s="117">
        <v>15550815</v>
      </c>
      <c r="K392" s="125"/>
      <c r="L392" s="114">
        <v>45016</v>
      </c>
      <c r="M392" s="114">
        <v>45016</v>
      </c>
      <c r="N392" s="126"/>
      <c r="O392" s="127"/>
      <c r="P392" s="127"/>
      <c r="Q392" s="127"/>
      <c r="R392" s="127"/>
      <c r="S392" s="127"/>
    </row>
    <row r="393" spans="3:19" outlineLevel="2" x14ac:dyDescent="0.25">
      <c r="C393" s="108" t="s">
        <v>1252</v>
      </c>
      <c r="D393" s="227">
        <v>66819514</v>
      </c>
      <c r="E393" s="137" t="s">
        <v>1716</v>
      </c>
      <c r="F393" s="108" t="s">
        <v>1211</v>
      </c>
      <c r="G393" s="143"/>
      <c r="H393" s="101" t="s">
        <v>139</v>
      </c>
      <c r="J393" s="117">
        <v>23682000</v>
      </c>
      <c r="K393" s="125"/>
      <c r="L393" s="114">
        <v>45016</v>
      </c>
      <c r="M393" s="114">
        <v>45016</v>
      </c>
      <c r="N393" s="126"/>
      <c r="O393" s="127"/>
      <c r="P393" s="127"/>
      <c r="Q393" s="127"/>
      <c r="R393" s="127"/>
      <c r="S393" s="127"/>
    </row>
    <row r="394" spans="3:19" outlineLevel="2" x14ac:dyDescent="0.25">
      <c r="C394" s="108" t="s">
        <v>1252</v>
      </c>
      <c r="D394" s="227">
        <v>1006071084</v>
      </c>
      <c r="E394" s="137" t="s">
        <v>1567</v>
      </c>
      <c r="F394" s="108" t="s">
        <v>1211</v>
      </c>
      <c r="G394" s="143"/>
      <c r="H394" s="101" t="s">
        <v>139</v>
      </c>
      <c r="J394" s="117">
        <v>15432830</v>
      </c>
      <c r="K394" s="125"/>
      <c r="L394" s="114">
        <v>45016</v>
      </c>
      <c r="M394" s="114">
        <v>45016</v>
      </c>
      <c r="N394" s="126"/>
      <c r="O394" s="127"/>
      <c r="P394" s="127"/>
      <c r="Q394" s="127"/>
      <c r="R394" s="127"/>
      <c r="S394" s="127"/>
    </row>
    <row r="395" spans="3:19" outlineLevel="2" x14ac:dyDescent="0.25">
      <c r="C395" s="108" t="s">
        <v>1252</v>
      </c>
      <c r="D395" s="227">
        <v>29118954</v>
      </c>
      <c r="E395" s="137" t="s">
        <v>1708</v>
      </c>
      <c r="F395" s="108" t="s">
        <v>1212</v>
      </c>
      <c r="G395" s="141" t="s">
        <v>1303</v>
      </c>
      <c r="H395" s="101" t="s">
        <v>139</v>
      </c>
      <c r="I395" s="101" t="s">
        <v>1306</v>
      </c>
      <c r="J395" s="117">
        <v>76344220</v>
      </c>
      <c r="K395" s="125"/>
      <c r="L395" s="114">
        <v>45016</v>
      </c>
      <c r="M395" s="114">
        <v>45016</v>
      </c>
      <c r="N395" s="126"/>
      <c r="O395" s="127"/>
      <c r="P395" s="127"/>
      <c r="Q395" s="127"/>
      <c r="R395" s="127"/>
      <c r="S395" s="127"/>
    </row>
    <row r="396" spans="3:19" outlineLevel="2" x14ac:dyDescent="0.25">
      <c r="C396" s="108" t="s">
        <v>1252</v>
      </c>
      <c r="D396" s="227">
        <v>31931228</v>
      </c>
      <c r="E396" s="137" t="s">
        <v>1556</v>
      </c>
      <c r="F396" s="108" t="s">
        <v>1211</v>
      </c>
      <c r="G396" s="143"/>
      <c r="H396" s="101" t="s">
        <v>139</v>
      </c>
      <c r="J396" s="117">
        <v>16303928</v>
      </c>
      <c r="K396" s="125"/>
      <c r="L396" s="114">
        <v>45016</v>
      </c>
      <c r="M396" s="114">
        <v>45016</v>
      </c>
      <c r="N396" s="126"/>
      <c r="O396" s="127"/>
      <c r="P396" s="127"/>
      <c r="Q396" s="127"/>
      <c r="R396" s="127"/>
      <c r="S396" s="127"/>
    </row>
    <row r="397" spans="3:19" outlineLevel="2" x14ac:dyDescent="0.25">
      <c r="C397" s="108" t="s">
        <v>1252</v>
      </c>
      <c r="D397" s="227">
        <v>16759539</v>
      </c>
      <c r="E397" s="137" t="s">
        <v>1613</v>
      </c>
      <c r="F397" s="108" t="s">
        <v>1212</v>
      </c>
      <c r="G397" s="141" t="s">
        <v>1055</v>
      </c>
      <c r="H397" s="101" t="s">
        <v>139</v>
      </c>
      <c r="J397" s="117">
        <v>13000000</v>
      </c>
      <c r="K397" s="125"/>
      <c r="L397" s="114">
        <v>45016</v>
      </c>
      <c r="M397" s="114">
        <v>45016</v>
      </c>
      <c r="N397" s="126"/>
      <c r="O397" s="127"/>
      <c r="P397" s="127"/>
      <c r="Q397" s="127"/>
      <c r="R397" s="127"/>
      <c r="S397" s="127"/>
    </row>
    <row r="398" spans="3:19" outlineLevel="2" x14ac:dyDescent="0.25">
      <c r="C398" s="108" t="s">
        <v>1252</v>
      </c>
      <c r="D398" s="227">
        <v>1036856</v>
      </c>
      <c r="E398" s="137" t="s">
        <v>1617</v>
      </c>
      <c r="F398" s="108" t="s">
        <v>1211</v>
      </c>
      <c r="G398" s="141" t="s">
        <v>905</v>
      </c>
      <c r="H398" s="101" t="s">
        <v>139</v>
      </c>
      <c r="J398" s="117">
        <v>30000000</v>
      </c>
      <c r="K398" s="125"/>
      <c r="L398" s="114">
        <v>45016</v>
      </c>
      <c r="M398" s="114">
        <v>45016</v>
      </c>
      <c r="N398" s="126"/>
      <c r="O398" s="127"/>
      <c r="P398" s="127"/>
      <c r="Q398" s="127"/>
      <c r="R398" s="127"/>
      <c r="S398" s="127"/>
    </row>
    <row r="399" spans="3:19" outlineLevel="2" x14ac:dyDescent="0.25">
      <c r="C399" s="108" t="s">
        <v>1252</v>
      </c>
      <c r="D399" s="227">
        <v>38611052</v>
      </c>
      <c r="E399" s="137" t="s">
        <v>1672</v>
      </c>
      <c r="F399" s="108" t="s">
        <v>1211</v>
      </c>
      <c r="G399" s="143"/>
      <c r="H399" s="101" t="s">
        <v>139</v>
      </c>
      <c r="J399" s="117">
        <v>10000609.23</v>
      </c>
      <c r="K399" s="125"/>
      <c r="L399" s="114">
        <v>45016</v>
      </c>
      <c r="M399" s="114">
        <v>45016</v>
      </c>
      <c r="N399" s="126"/>
      <c r="O399" s="127"/>
      <c r="P399" s="127"/>
      <c r="Q399" s="127"/>
      <c r="R399" s="127"/>
      <c r="S399" s="127"/>
    </row>
    <row r="400" spans="3:19" outlineLevel="2" x14ac:dyDescent="0.25">
      <c r="C400" s="108" t="s">
        <v>1252</v>
      </c>
      <c r="D400" s="227">
        <v>38563500</v>
      </c>
      <c r="E400" s="137" t="s">
        <v>1581</v>
      </c>
      <c r="F400" s="108" t="s">
        <v>1211</v>
      </c>
      <c r="G400" s="143"/>
      <c r="H400" s="101" t="s">
        <v>139</v>
      </c>
      <c r="J400" s="117">
        <v>30000000</v>
      </c>
      <c r="K400" s="125"/>
      <c r="L400" s="114">
        <v>45016</v>
      </c>
      <c r="M400" s="114">
        <v>45016</v>
      </c>
      <c r="N400" s="126"/>
      <c r="O400" s="127"/>
      <c r="P400" s="127"/>
      <c r="Q400" s="127"/>
      <c r="R400" s="127"/>
      <c r="S400" s="127"/>
    </row>
    <row r="401" spans="3:19" outlineLevel="2" x14ac:dyDescent="0.25">
      <c r="C401" s="108" t="s">
        <v>1252</v>
      </c>
      <c r="D401" s="227">
        <v>94507800</v>
      </c>
      <c r="E401" s="137" t="s">
        <v>1588</v>
      </c>
      <c r="F401" s="108" t="s">
        <v>1211</v>
      </c>
      <c r="G401" s="141" t="s">
        <v>1000</v>
      </c>
      <c r="H401" s="101" t="s">
        <v>139</v>
      </c>
      <c r="J401" s="117">
        <v>20104742</v>
      </c>
      <c r="K401" s="125"/>
      <c r="L401" s="114">
        <v>45016</v>
      </c>
      <c r="M401" s="114">
        <v>45016</v>
      </c>
      <c r="N401" s="126"/>
      <c r="O401" s="127"/>
      <c r="P401" s="127"/>
      <c r="Q401" s="127"/>
      <c r="R401" s="127"/>
      <c r="S401" s="127"/>
    </row>
    <row r="402" spans="3:19" outlineLevel="2" x14ac:dyDescent="0.25">
      <c r="C402" s="108" t="s">
        <v>1252</v>
      </c>
      <c r="D402" s="227">
        <v>1144184837</v>
      </c>
      <c r="E402" s="137" t="s">
        <v>1544</v>
      </c>
      <c r="F402" s="108" t="s">
        <v>1212</v>
      </c>
      <c r="G402" s="143"/>
      <c r="H402" s="101" t="s">
        <v>139</v>
      </c>
      <c r="J402" s="117">
        <v>20000000</v>
      </c>
      <c r="K402" s="125"/>
      <c r="L402" s="114">
        <v>45016</v>
      </c>
      <c r="M402" s="114">
        <v>45016</v>
      </c>
      <c r="N402" s="126"/>
      <c r="O402" s="127"/>
      <c r="P402" s="127"/>
      <c r="Q402" s="127"/>
      <c r="R402" s="127"/>
      <c r="S402" s="127"/>
    </row>
    <row r="403" spans="3:19" outlineLevel="2" x14ac:dyDescent="0.25">
      <c r="C403" s="108" t="s">
        <v>1252</v>
      </c>
      <c r="D403" s="222">
        <v>16377622</v>
      </c>
      <c r="E403" s="137" t="s">
        <v>1681</v>
      </c>
      <c r="F403" s="108" t="s">
        <v>1211</v>
      </c>
      <c r="G403" s="148" t="s">
        <v>1337</v>
      </c>
      <c r="H403" s="101" t="s">
        <v>139</v>
      </c>
      <c r="J403" s="117">
        <v>102651010</v>
      </c>
      <c r="K403" s="125"/>
      <c r="L403" s="114">
        <v>45016</v>
      </c>
      <c r="M403" s="114">
        <v>45016</v>
      </c>
      <c r="N403" s="126"/>
      <c r="O403" s="127"/>
      <c r="P403" s="127"/>
      <c r="Q403" s="127"/>
      <c r="R403" s="127"/>
      <c r="S403" s="127"/>
    </row>
    <row r="404" spans="3:19" outlineLevel="2" x14ac:dyDescent="0.25">
      <c r="C404" s="108" t="s">
        <v>1252</v>
      </c>
      <c r="D404" s="227">
        <v>1006208413</v>
      </c>
      <c r="E404" s="137" t="s">
        <v>1570</v>
      </c>
      <c r="F404" s="108" t="s">
        <v>1211</v>
      </c>
      <c r="G404" s="143"/>
      <c r="H404" s="101" t="s">
        <v>139</v>
      </c>
      <c r="J404" s="117">
        <v>14024000</v>
      </c>
      <c r="K404" s="125"/>
      <c r="L404" s="114">
        <v>45016</v>
      </c>
      <c r="M404" s="114">
        <v>45016</v>
      </c>
      <c r="N404" s="126"/>
      <c r="O404" s="127"/>
      <c r="P404" s="127"/>
      <c r="Q404" s="127"/>
      <c r="R404" s="127"/>
      <c r="S404" s="127"/>
    </row>
    <row r="405" spans="3:19" outlineLevel="2" x14ac:dyDescent="0.25">
      <c r="C405" s="108" t="s">
        <v>1252</v>
      </c>
      <c r="D405" s="227">
        <v>1113695970</v>
      </c>
      <c r="E405" s="137" t="s">
        <v>1583</v>
      </c>
      <c r="F405" s="108" t="s">
        <v>1211</v>
      </c>
      <c r="G405" s="141" t="s">
        <v>1112</v>
      </c>
      <c r="H405" s="101" t="s">
        <v>139</v>
      </c>
      <c r="J405" s="117">
        <v>8200000</v>
      </c>
      <c r="K405" s="125"/>
      <c r="L405" s="114">
        <v>45016</v>
      </c>
      <c r="M405" s="114">
        <v>45016</v>
      </c>
      <c r="N405" s="126"/>
      <c r="O405" s="127"/>
      <c r="P405" s="127"/>
      <c r="Q405" s="127"/>
      <c r="R405" s="127"/>
      <c r="S405" s="127"/>
    </row>
    <row r="406" spans="3:19" outlineLevel="2" x14ac:dyDescent="0.25">
      <c r="C406" s="108" t="s">
        <v>1252</v>
      </c>
      <c r="D406" s="227">
        <v>16777783</v>
      </c>
      <c r="E406" s="137" t="s">
        <v>1709</v>
      </c>
      <c r="F406" s="108" t="s">
        <v>1211</v>
      </c>
      <c r="G406" s="143"/>
      <c r="H406" s="101" t="s">
        <v>139</v>
      </c>
      <c r="J406" s="117">
        <v>1000000</v>
      </c>
      <c r="K406" s="125"/>
      <c r="L406" s="114">
        <v>45016</v>
      </c>
      <c r="M406" s="114">
        <v>45016</v>
      </c>
      <c r="N406" s="126"/>
      <c r="O406" s="127"/>
      <c r="P406" s="127"/>
      <c r="Q406" s="127"/>
      <c r="R406" s="127"/>
      <c r="S406" s="127"/>
    </row>
    <row r="407" spans="3:19" outlineLevel="2" x14ac:dyDescent="0.25">
      <c r="C407" s="108" t="s">
        <v>1252</v>
      </c>
      <c r="D407" s="227">
        <v>31279067</v>
      </c>
      <c r="E407" s="137" t="s">
        <v>1690</v>
      </c>
      <c r="F407" s="108" t="s">
        <v>1211</v>
      </c>
      <c r="G407" s="142" t="s">
        <v>852</v>
      </c>
      <c r="H407" s="101" t="s">
        <v>139</v>
      </c>
      <c r="J407" s="117">
        <v>122651010</v>
      </c>
      <c r="K407" s="125"/>
      <c r="L407" s="114">
        <v>45016</v>
      </c>
      <c r="M407" s="114">
        <v>45016</v>
      </c>
      <c r="N407" s="126"/>
      <c r="O407" s="127"/>
      <c r="P407" s="127"/>
      <c r="Q407" s="127"/>
      <c r="R407" s="127"/>
      <c r="S407" s="127"/>
    </row>
    <row r="408" spans="3:19" outlineLevel="2" x14ac:dyDescent="0.25">
      <c r="C408" s="108" t="s">
        <v>1252</v>
      </c>
      <c r="D408" s="227">
        <v>66837625</v>
      </c>
      <c r="E408" s="137" t="s">
        <v>1725</v>
      </c>
      <c r="F408" s="108" t="s">
        <v>1212</v>
      </c>
      <c r="G408" s="144" t="s">
        <v>1360</v>
      </c>
      <c r="H408" s="101" t="s">
        <v>139</v>
      </c>
      <c r="J408" s="117">
        <v>26389937</v>
      </c>
      <c r="K408" s="125"/>
      <c r="L408" s="114">
        <v>45016</v>
      </c>
      <c r="M408" s="114">
        <v>45016</v>
      </c>
      <c r="N408" s="126"/>
      <c r="O408" s="127"/>
      <c r="P408" s="127"/>
      <c r="Q408" s="127"/>
      <c r="R408" s="127"/>
      <c r="S408" s="127"/>
    </row>
    <row r="409" spans="3:19" outlineLevel="2" x14ac:dyDescent="0.25">
      <c r="C409" s="108" t="s">
        <v>1252</v>
      </c>
      <c r="D409" s="227"/>
      <c r="E409" s="137" t="s">
        <v>1616</v>
      </c>
      <c r="F409" s="108" t="s">
        <v>1212</v>
      </c>
      <c r="G409" s="141" t="s">
        <v>1067</v>
      </c>
      <c r="H409" s="101" t="s">
        <v>139</v>
      </c>
      <c r="J409" s="117">
        <v>14726000</v>
      </c>
      <c r="K409" s="125"/>
      <c r="L409" s="114">
        <v>45016</v>
      </c>
      <c r="M409" s="114">
        <v>45016</v>
      </c>
      <c r="N409" s="126"/>
      <c r="O409" s="127"/>
      <c r="P409" s="127"/>
      <c r="Q409" s="127"/>
      <c r="R409" s="127"/>
      <c r="S409" s="127"/>
    </row>
    <row r="410" spans="3:19" outlineLevel="2" x14ac:dyDescent="0.25">
      <c r="C410" s="108" t="s">
        <v>1252</v>
      </c>
      <c r="D410" s="227">
        <v>1144031465</v>
      </c>
      <c r="E410" s="137" t="s">
        <v>1628</v>
      </c>
      <c r="F410" s="108" t="s">
        <v>1211</v>
      </c>
      <c r="G410" s="141" t="s">
        <v>965</v>
      </c>
      <c r="H410" s="101" t="s">
        <v>139</v>
      </c>
      <c r="J410" s="117">
        <v>7280000</v>
      </c>
      <c r="K410" s="125"/>
      <c r="L410" s="114">
        <v>45016</v>
      </c>
      <c r="M410" s="114">
        <v>45016</v>
      </c>
      <c r="N410" s="126"/>
      <c r="O410" s="127"/>
      <c r="P410" s="127"/>
      <c r="Q410" s="127"/>
      <c r="R410" s="127"/>
      <c r="S410" s="127"/>
    </row>
    <row r="411" spans="3:19" outlineLevel="2" x14ac:dyDescent="0.25">
      <c r="C411" s="108" t="s">
        <v>1252</v>
      </c>
      <c r="D411" s="227">
        <v>1144075768</v>
      </c>
      <c r="E411" s="137" t="s">
        <v>1533</v>
      </c>
      <c r="F411" s="108" t="s">
        <v>1211</v>
      </c>
      <c r="G411" s="143"/>
      <c r="H411" s="101" t="s">
        <v>139</v>
      </c>
      <c r="J411" s="117">
        <v>14750815</v>
      </c>
      <c r="K411" s="125"/>
      <c r="L411" s="114">
        <v>45016</v>
      </c>
      <c r="M411" s="114">
        <v>45016</v>
      </c>
      <c r="N411" s="126"/>
      <c r="O411" s="127"/>
      <c r="P411" s="127"/>
      <c r="Q411" s="127"/>
      <c r="R411" s="127"/>
      <c r="S411" s="127"/>
    </row>
    <row r="412" spans="3:19" outlineLevel="2" x14ac:dyDescent="0.25">
      <c r="C412" s="108" t="s">
        <v>1252</v>
      </c>
      <c r="D412" s="227">
        <v>31868632</v>
      </c>
      <c r="E412" s="137" t="s">
        <v>1561</v>
      </c>
      <c r="F412" s="108" t="s">
        <v>1211</v>
      </c>
      <c r="G412" s="143"/>
      <c r="H412" s="101" t="s">
        <v>139</v>
      </c>
      <c r="J412" s="117">
        <v>22800000</v>
      </c>
      <c r="K412" s="125"/>
      <c r="L412" s="114">
        <v>45016</v>
      </c>
      <c r="M412" s="114">
        <v>45016</v>
      </c>
      <c r="N412" s="126"/>
      <c r="O412" s="127"/>
      <c r="P412" s="127"/>
      <c r="Q412" s="127"/>
      <c r="R412" s="127"/>
      <c r="S412" s="127"/>
    </row>
    <row r="413" spans="3:19" outlineLevel="2" x14ac:dyDescent="0.25">
      <c r="C413" s="108" t="s">
        <v>1252</v>
      </c>
      <c r="D413" s="227">
        <v>16234933</v>
      </c>
      <c r="E413" s="137" t="s">
        <v>1684</v>
      </c>
      <c r="F413" s="108" t="s">
        <v>1211</v>
      </c>
      <c r="G413" s="142" t="s">
        <v>854</v>
      </c>
      <c r="H413" s="101" t="s">
        <v>139</v>
      </c>
      <c r="J413" s="117">
        <v>16602310</v>
      </c>
      <c r="K413" s="125"/>
      <c r="L413" s="114">
        <v>45016</v>
      </c>
      <c r="M413" s="114">
        <v>45016</v>
      </c>
      <c r="N413" s="126"/>
      <c r="O413" s="127"/>
      <c r="P413" s="127"/>
      <c r="Q413" s="127"/>
      <c r="R413" s="127"/>
      <c r="S413" s="127"/>
    </row>
    <row r="414" spans="3:19" outlineLevel="2" x14ac:dyDescent="0.25">
      <c r="C414" s="108" t="s">
        <v>1252</v>
      </c>
      <c r="D414" s="222">
        <v>1032499051</v>
      </c>
      <c r="E414" s="137" t="s">
        <v>1714</v>
      </c>
      <c r="F414" s="108" t="s">
        <v>1211</v>
      </c>
      <c r="G414" s="148" t="s">
        <v>1367</v>
      </c>
      <c r="H414" s="101" t="s">
        <v>139</v>
      </c>
      <c r="J414" s="117">
        <v>150000000</v>
      </c>
      <c r="K414" s="125"/>
      <c r="L414" s="114">
        <v>45016</v>
      </c>
      <c r="M414" s="114">
        <v>45016</v>
      </c>
      <c r="N414" s="126"/>
      <c r="O414" s="127"/>
      <c r="P414" s="127"/>
      <c r="Q414" s="127"/>
      <c r="R414" s="127"/>
      <c r="S414" s="127"/>
    </row>
    <row r="415" spans="3:19" outlineLevel="2" x14ac:dyDescent="0.25">
      <c r="C415" s="108" t="s">
        <v>1252</v>
      </c>
      <c r="D415" s="227">
        <v>1020810239</v>
      </c>
      <c r="E415" s="137" t="s">
        <v>1656</v>
      </c>
      <c r="F415" s="108" t="s">
        <v>1211</v>
      </c>
      <c r="G415" s="142" t="s">
        <v>884</v>
      </c>
      <c r="H415" s="101" t="s">
        <v>139</v>
      </c>
      <c r="J415" s="117">
        <v>36995000</v>
      </c>
      <c r="K415" s="125"/>
      <c r="L415" s="114">
        <v>45016</v>
      </c>
      <c r="M415" s="114">
        <v>45016</v>
      </c>
      <c r="N415" s="126"/>
      <c r="O415" s="127"/>
      <c r="P415" s="127"/>
      <c r="Q415" s="127"/>
      <c r="R415" s="127"/>
      <c r="S415" s="127"/>
    </row>
    <row r="416" spans="3:19" outlineLevel="2" x14ac:dyDescent="0.25">
      <c r="C416" s="108" t="s">
        <v>1252</v>
      </c>
      <c r="D416" s="227">
        <v>1020823074</v>
      </c>
      <c r="E416" s="137" t="s">
        <v>1704</v>
      </c>
      <c r="F416" s="108" t="s">
        <v>1211</v>
      </c>
      <c r="G416" s="142" t="s">
        <v>891</v>
      </c>
      <c r="H416" s="101" t="s">
        <v>139</v>
      </c>
      <c r="J416" s="117">
        <v>27995000</v>
      </c>
      <c r="K416" s="125"/>
      <c r="L416" s="114">
        <v>45016</v>
      </c>
      <c r="M416" s="114">
        <v>45016</v>
      </c>
      <c r="N416" s="126"/>
      <c r="O416" s="127"/>
      <c r="P416" s="127"/>
      <c r="Q416" s="127"/>
      <c r="R416" s="127"/>
      <c r="S416" s="127"/>
    </row>
    <row r="417" spans="3:19" outlineLevel="2" x14ac:dyDescent="0.25">
      <c r="C417" s="108" t="s">
        <v>1252</v>
      </c>
      <c r="D417" s="227">
        <v>94521710</v>
      </c>
      <c r="E417" s="137" t="s">
        <v>1723</v>
      </c>
      <c r="F417" s="108" t="s">
        <v>1211</v>
      </c>
      <c r="G417" s="142" t="s">
        <v>984</v>
      </c>
      <c r="H417" s="101" t="s">
        <v>139</v>
      </c>
      <c r="J417" s="117">
        <v>9024000</v>
      </c>
      <c r="K417" s="125"/>
      <c r="L417" s="114">
        <v>45016</v>
      </c>
      <c r="M417" s="114">
        <v>45016</v>
      </c>
      <c r="N417" s="126"/>
      <c r="O417" s="127"/>
      <c r="P417" s="127"/>
      <c r="Q417" s="127"/>
      <c r="R417" s="127"/>
      <c r="S417" s="127"/>
    </row>
    <row r="418" spans="3:19" outlineLevel="2" x14ac:dyDescent="0.25">
      <c r="C418" s="108" t="s">
        <v>1252</v>
      </c>
      <c r="D418" s="227">
        <v>94467859</v>
      </c>
      <c r="E418" s="137" t="s">
        <v>1639</v>
      </c>
      <c r="F418" s="108" t="s">
        <v>1211</v>
      </c>
      <c r="G418" s="142" t="s">
        <v>819</v>
      </c>
      <c r="H418" s="101" t="s">
        <v>139</v>
      </c>
      <c r="J418" s="117">
        <v>27255780</v>
      </c>
      <c r="K418" s="125"/>
      <c r="L418" s="114">
        <v>45016</v>
      </c>
      <c r="M418" s="114">
        <v>45016</v>
      </c>
      <c r="N418" s="126"/>
      <c r="O418" s="127"/>
      <c r="P418" s="127"/>
      <c r="Q418" s="127"/>
      <c r="R418" s="127"/>
      <c r="S418" s="127"/>
    </row>
    <row r="419" spans="3:19" outlineLevel="2" x14ac:dyDescent="0.25">
      <c r="C419" s="108" t="s">
        <v>1252</v>
      </c>
      <c r="D419" s="222">
        <v>31897229</v>
      </c>
      <c r="E419" s="137" t="s">
        <v>1728</v>
      </c>
      <c r="F419" s="108" t="s">
        <v>1211</v>
      </c>
      <c r="G419" s="148" t="s">
        <v>1345</v>
      </c>
      <c r="H419" s="101" t="s">
        <v>139</v>
      </c>
      <c r="J419" s="117">
        <v>122651010</v>
      </c>
      <c r="K419" s="125"/>
      <c r="L419" s="114">
        <v>45016</v>
      </c>
      <c r="M419" s="114">
        <v>45016</v>
      </c>
      <c r="N419" s="126"/>
      <c r="O419" s="127"/>
      <c r="P419" s="127"/>
      <c r="Q419" s="127"/>
      <c r="R419" s="127"/>
      <c r="S419" s="127"/>
    </row>
    <row r="420" spans="3:19" outlineLevel="2" x14ac:dyDescent="0.25">
      <c r="C420" s="108" t="s">
        <v>1252</v>
      </c>
      <c r="D420" s="227">
        <v>1114818254</v>
      </c>
      <c r="E420" s="137" t="s">
        <v>1711</v>
      </c>
      <c r="F420" s="108" t="s">
        <v>1211</v>
      </c>
      <c r="G420" s="141" t="s">
        <v>1102</v>
      </c>
      <c r="H420" s="101" t="s">
        <v>139</v>
      </c>
      <c r="J420" s="117">
        <v>21131000</v>
      </c>
      <c r="K420" s="125"/>
      <c r="L420" s="114">
        <v>45016</v>
      </c>
      <c r="M420" s="114">
        <v>45016</v>
      </c>
      <c r="N420" s="126"/>
      <c r="O420" s="127"/>
      <c r="P420" s="127"/>
      <c r="Q420" s="127"/>
      <c r="R420" s="127"/>
      <c r="S420" s="127"/>
    </row>
    <row r="421" spans="3:19" outlineLevel="2" x14ac:dyDescent="0.25">
      <c r="C421" s="108" t="s">
        <v>1252</v>
      </c>
      <c r="D421" s="227">
        <v>31888311</v>
      </c>
      <c r="E421" s="137" t="s">
        <v>1696</v>
      </c>
      <c r="F421" s="108" t="s">
        <v>1211</v>
      </c>
      <c r="G421" s="142" t="s">
        <v>827</v>
      </c>
      <c r="H421" s="101" t="s">
        <v>139</v>
      </c>
      <c r="J421" s="117">
        <v>36977000</v>
      </c>
      <c r="K421" s="125"/>
      <c r="L421" s="114">
        <v>45016</v>
      </c>
      <c r="M421" s="114">
        <v>45016</v>
      </c>
      <c r="N421" s="126"/>
      <c r="O421" s="127"/>
      <c r="P421" s="127"/>
      <c r="Q421" s="127"/>
      <c r="R421" s="127"/>
      <c r="S421" s="127"/>
    </row>
    <row r="422" spans="3:19" outlineLevel="2" x14ac:dyDescent="0.25">
      <c r="C422" s="108" t="s">
        <v>1252</v>
      </c>
      <c r="D422" s="227">
        <v>16596191</v>
      </c>
      <c r="E422" s="137" t="s">
        <v>1624</v>
      </c>
      <c r="F422" s="108" t="s">
        <v>1212</v>
      </c>
      <c r="G422" s="141" t="s">
        <v>953</v>
      </c>
      <c r="H422" s="101" t="s">
        <v>139</v>
      </c>
      <c r="J422" s="117">
        <v>24522680</v>
      </c>
      <c r="K422" s="125"/>
      <c r="L422" s="114">
        <v>45016</v>
      </c>
      <c r="M422" s="114">
        <v>45016</v>
      </c>
      <c r="N422" s="126"/>
      <c r="O422" s="127"/>
      <c r="P422" s="127"/>
      <c r="Q422" s="127"/>
      <c r="R422" s="127"/>
      <c r="S422" s="127"/>
    </row>
    <row r="423" spans="3:19" outlineLevel="2" x14ac:dyDescent="0.25">
      <c r="C423" s="108" t="s">
        <v>1252</v>
      </c>
      <c r="D423" s="227">
        <v>1144071291</v>
      </c>
      <c r="E423" s="137" t="s">
        <v>1650</v>
      </c>
      <c r="F423" s="108" t="s">
        <v>1212</v>
      </c>
      <c r="G423" s="141" t="s">
        <v>998</v>
      </c>
      <c r="H423" s="101" t="s">
        <v>139</v>
      </c>
      <c r="J423" s="117">
        <v>40852600</v>
      </c>
      <c r="K423" s="125"/>
      <c r="L423" s="114">
        <v>45016</v>
      </c>
      <c r="M423" s="114">
        <v>45016</v>
      </c>
      <c r="N423" s="126"/>
      <c r="O423" s="127"/>
      <c r="P423" s="127"/>
      <c r="Q423" s="127"/>
      <c r="R423" s="127"/>
      <c r="S423" s="127"/>
    </row>
    <row r="424" spans="3:19" outlineLevel="2" x14ac:dyDescent="0.25">
      <c r="C424" s="108" t="s">
        <v>1252</v>
      </c>
      <c r="D424" s="222">
        <v>1144099788</v>
      </c>
      <c r="E424" s="137" t="s">
        <v>1573</v>
      </c>
      <c r="F424" s="108" t="s">
        <v>1211</v>
      </c>
      <c r="G424" s="138"/>
      <c r="H424" s="101" t="s">
        <v>139</v>
      </c>
      <c r="J424" s="117">
        <v>92651010</v>
      </c>
      <c r="K424" s="125"/>
      <c r="L424" s="114">
        <v>45016</v>
      </c>
      <c r="M424" s="114">
        <v>45016</v>
      </c>
      <c r="N424" s="126"/>
      <c r="O424" s="127"/>
      <c r="P424" s="127"/>
      <c r="Q424" s="127"/>
      <c r="R424" s="127"/>
      <c r="S424" s="127"/>
    </row>
    <row r="425" spans="3:19" outlineLevel="2" x14ac:dyDescent="0.25">
      <c r="C425" s="108" t="s">
        <v>1252</v>
      </c>
      <c r="D425" s="227">
        <v>16702585</v>
      </c>
      <c r="E425" s="137" t="s">
        <v>1679</v>
      </c>
      <c r="F425" s="108" t="s">
        <v>1211</v>
      </c>
      <c r="G425" s="142" t="s">
        <v>872</v>
      </c>
      <c r="H425" s="101" t="s">
        <v>139</v>
      </c>
      <c r="J425" s="117">
        <v>37459534</v>
      </c>
      <c r="K425" s="125"/>
      <c r="L425" s="114">
        <v>45016</v>
      </c>
      <c r="M425" s="114">
        <v>45016</v>
      </c>
      <c r="N425" s="126"/>
      <c r="O425" s="127"/>
      <c r="P425" s="127"/>
      <c r="Q425" s="127"/>
      <c r="R425" s="127"/>
      <c r="S425" s="127"/>
    </row>
    <row r="426" spans="3:19" outlineLevel="2" x14ac:dyDescent="0.25">
      <c r="C426" s="108" t="s">
        <v>1252</v>
      </c>
      <c r="D426" s="222">
        <v>1144082923</v>
      </c>
      <c r="E426" s="137" t="s">
        <v>1576</v>
      </c>
      <c r="F426" s="108" t="s">
        <v>1211</v>
      </c>
      <c r="G426" s="138"/>
      <c r="H426" s="101" t="s">
        <v>139</v>
      </c>
      <c r="J426" s="117">
        <v>95395230</v>
      </c>
      <c r="K426" s="125"/>
      <c r="L426" s="114">
        <v>45016</v>
      </c>
      <c r="M426" s="114">
        <v>45016</v>
      </c>
      <c r="N426" s="126"/>
      <c r="O426" s="127"/>
      <c r="P426" s="127"/>
      <c r="Q426" s="127"/>
      <c r="R426" s="127"/>
      <c r="S426" s="127"/>
    </row>
    <row r="427" spans="3:19" outlineLevel="2" x14ac:dyDescent="0.25">
      <c r="C427" s="108" t="s">
        <v>1252</v>
      </c>
      <c r="D427" s="227">
        <v>6135917</v>
      </c>
      <c r="E427" s="137" t="s">
        <v>1610</v>
      </c>
      <c r="F427" s="108" t="s">
        <v>1211</v>
      </c>
      <c r="G427" s="141" t="s">
        <v>1064</v>
      </c>
      <c r="H427" s="101" t="s">
        <v>139</v>
      </c>
      <c r="J427" s="117">
        <v>16500000</v>
      </c>
      <c r="K427" s="125"/>
      <c r="L427" s="114">
        <v>45016</v>
      </c>
      <c r="M427" s="114">
        <v>45016</v>
      </c>
      <c r="N427" s="126"/>
      <c r="O427" s="127"/>
      <c r="P427" s="127"/>
      <c r="Q427" s="127"/>
      <c r="R427" s="127"/>
      <c r="S427" s="127"/>
    </row>
    <row r="428" spans="3:19" outlineLevel="2" x14ac:dyDescent="0.25">
      <c r="C428" s="108" t="s">
        <v>1252</v>
      </c>
      <c r="D428" s="227">
        <v>16915176</v>
      </c>
      <c r="E428" s="137" t="s">
        <v>1520</v>
      </c>
      <c r="F428" s="108" t="s">
        <v>1211</v>
      </c>
      <c r="G428" s="143"/>
      <c r="H428" s="101" t="s">
        <v>139</v>
      </c>
      <c r="J428" s="117">
        <v>27557292</v>
      </c>
      <c r="K428" s="125"/>
      <c r="L428" s="114">
        <v>45016</v>
      </c>
      <c r="M428" s="114">
        <v>45016</v>
      </c>
      <c r="N428" s="126"/>
      <c r="O428" s="127"/>
      <c r="P428" s="127"/>
      <c r="Q428" s="127"/>
      <c r="R428" s="127"/>
      <c r="S428" s="127"/>
    </row>
    <row r="429" spans="3:19" outlineLevel="2" x14ac:dyDescent="0.25">
      <c r="C429" s="108" t="s">
        <v>1252</v>
      </c>
      <c r="D429" s="227">
        <v>29108405</v>
      </c>
      <c r="E429" s="137" t="s">
        <v>1754</v>
      </c>
      <c r="F429" s="108" t="s">
        <v>1211</v>
      </c>
      <c r="G429" s="142" t="s">
        <v>868</v>
      </c>
      <c r="H429" s="101" t="s">
        <v>139</v>
      </c>
      <c r="J429" s="117">
        <v>24522680</v>
      </c>
      <c r="K429" s="125"/>
      <c r="L429" s="114">
        <v>45016</v>
      </c>
      <c r="M429" s="114">
        <v>45016</v>
      </c>
      <c r="N429" s="126"/>
      <c r="O429" s="127"/>
      <c r="P429" s="127"/>
      <c r="Q429" s="127"/>
      <c r="R429" s="127"/>
      <c r="S429" s="127"/>
    </row>
    <row r="430" spans="3:19" outlineLevel="2" x14ac:dyDescent="0.25">
      <c r="C430" s="108" t="s">
        <v>1252</v>
      </c>
      <c r="D430" s="227">
        <v>38682277</v>
      </c>
      <c r="E430" s="137" t="s">
        <v>1596</v>
      </c>
      <c r="F430" s="108" t="s">
        <v>1211</v>
      </c>
      <c r="G430" s="141" t="s">
        <v>976</v>
      </c>
      <c r="H430" s="101" t="s">
        <v>139</v>
      </c>
      <c r="J430" s="117">
        <v>6303928</v>
      </c>
      <c r="K430" s="125"/>
      <c r="L430" s="114">
        <v>45016</v>
      </c>
      <c r="M430" s="114">
        <v>45016</v>
      </c>
      <c r="N430" s="126"/>
      <c r="O430" s="127"/>
      <c r="P430" s="127"/>
      <c r="Q430" s="127"/>
      <c r="R430" s="127"/>
      <c r="S430" s="127"/>
    </row>
    <row r="431" spans="3:19" outlineLevel="2" x14ac:dyDescent="0.25">
      <c r="C431" s="108" t="s">
        <v>1252</v>
      </c>
      <c r="D431" s="227">
        <v>1144093614</v>
      </c>
      <c r="E431" s="137" t="s">
        <v>1695</v>
      </c>
      <c r="F431" s="108" t="s">
        <v>1212</v>
      </c>
      <c r="G431" s="141" t="s">
        <v>978</v>
      </c>
      <c r="H431" s="101" t="s">
        <v>139</v>
      </c>
      <c r="J431" s="117">
        <v>5852600</v>
      </c>
      <c r="K431" s="125"/>
      <c r="L431" s="114">
        <v>45016</v>
      </c>
      <c r="M431" s="114">
        <v>45016</v>
      </c>
      <c r="N431" s="126"/>
      <c r="O431" s="127"/>
      <c r="P431" s="127"/>
      <c r="Q431" s="127"/>
      <c r="R431" s="127"/>
      <c r="S431" s="127"/>
    </row>
    <row r="432" spans="3:19" outlineLevel="2" x14ac:dyDescent="0.25">
      <c r="C432" s="108" t="s">
        <v>1252</v>
      </c>
      <c r="D432" s="227">
        <v>94399078</v>
      </c>
      <c r="E432" s="137" t="s">
        <v>1526</v>
      </c>
      <c r="F432" s="108" t="s">
        <v>1211</v>
      </c>
      <c r="G432" s="142" t="s">
        <v>813</v>
      </c>
      <c r="H432" s="101" t="s">
        <v>139</v>
      </c>
      <c r="J432" s="117">
        <v>20414095</v>
      </c>
      <c r="K432" s="125"/>
      <c r="L432" s="114">
        <v>45016</v>
      </c>
      <c r="M432" s="114">
        <v>45016</v>
      </c>
      <c r="N432" s="126"/>
      <c r="O432" s="127"/>
      <c r="P432" s="127"/>
      <c r="Q432" s="127"/>
      <c r="R432" s="127"/>
      <c r="S432" s="127"/>
    </row>
    <row r="433" spans="3:19" outlineLevel="2" x14ac:dyDescent="0.25">
      <c r="C433" s="108" t="s">
        <v>1252</v>
      </c>
      <c r="D433" s="227">
        <v>1130622385</v>
      </c>
      <c r="E433" s="137" t="s">
        <v>1705</v>
      </c>
      <c r="F433" s="108" t="s">
        <v>1212</v>
      </c>
      <c r="G433" s="149" t="s">
        <v>1229</v>
      </c>
      <c r="H433" s="101" t="s">
        <v>139</v>
      </c>
      <c r="J433" s="117">
        <v>16241518</v>
      </c>
      <c r="K433" s="125"/>
      <c r="L433" s="114">
        <v>45016</v>
      </c>
      <c r="M433" s="114">
        <v>45016</v>
      </c>
      <c r="N433" s="126"/>
      <c r="O433" s="127"/>
      <c r="P433" s="127"/>
      <c r="Q433" s="127"/>
      <c r="R433" s="127"/>
      <c r="S433" s="127"/>
    </row>
    <row r="434" spans="3:19" outlineLevel="2" x14ac:dyDescent="0.25">
      <c r="C434" s="108" t="s">
        <v>1252</v>
      </c>
      <c r="D434" s="222">
        <v>31935832</v>
      </c>
      <c r="E434" s="137" t="s">
        <v>1737</v>
      </c>
      <c r="F434" s="108" t="s">
        <v>1211</v>
      </c>
      <c r="G434" s="142"/>
      <c r="H434" s="101" t="s">
        <v>139</v>
      </c>
      <c r="J434" s="117">
        <v>136278900</v>
      </c>
      <c r="K434" s="125"/>
      <c r="L434" s="114">
        <v>45016</v>
      </c>
      <c r="M434" s="114">
        <v>45016</v>
      </c>
      <c r="N434" s="126"/>
      <c r="O434" s="127"/>
      <c r="P434" s="127"/>
      <c r="Q434" s="127"/>
      <c r="R434" s="127"/>
      <c r="S434" s="127"/>
    </row>
    <row r="435" spans="3:19" outlineLevel="2" x14ac:dyDescent="0.25">
      <c r="C435" s="108" t="s">
        <v>1252</v>
      </c>
      <c r="D435" s="227"/>
      <c r="E435" s="137" t="s">
        <v>1682</v>
      </c>
      <c r="F435" s="108" t="s">
        <v>1212</v>
      </c>
      <c r="G435" s="143"/>
      <c r="H435" s="101" t="s">
        <v>139</v>
      </c>
      <c r="J435" s="117">
        <v>4200000</v>
      </c>
      <c r="K435" s="125"/>
      <c r="L435" s="114">
        <v>45016</v>
      </c>
      <c r="M435" s="114">
        <v>45016</v>
      </c>
      <c r="N435" s="126"/>
      <c r="O435" s="127"/>
      <c r="P435" s="127"/>
      <c r="Q435" s="127"/>
      <c r="R435" s="127"/>
      <c r="S435" s="127"/>
    </row>
    <row r="436" spans="3:19" outlineLevel="2" x14ac:dyDescent="0.25">
      <c r="C436" s="108" t="s">
        <v>1252</v>
      </c>
      <c r="D436" s="227">
        <v>1118302386</v>
      </c>
      <c r="E436" s="137" t="s">
        <v>1518</v>
      </c>
      <c r="F436" s="108" t="s">
        <v>1211</v>
      </c>
      <c r="G436" s="141" t="s">
        <v>1106</v>
      </c>
      <c r="H436" s="101" t="s">
        <v>139</v>
      </c>
      <c r="J436" s="117">
        <v>4285000</v>
      </c>
      <c r="K436" s="125"/>
      <c r="L436" s="114">
        <v>45016</v>
      </c>
      <c r="M436" s="114">
        <v>45016</v>
      </c>
      <c r="N436" s="126"/>
      <c r="O436" s="127"/>
      <c r="P436" s="127"/>
      <c r="Q436" s="127"/>
      <c r="R436" s="127"/>
      <c r="S436" s="127"/>
    </row>
    <row r="437" spans="3:19" outlineLevel="2" x14ac:dyDescent="0.25">
      <c r="C437" s="108" t="s">
        <v>1252</v>
      </c>
      <c r="D437" s="227">
        <v>31944346</v>
      </c>
      <c r="E437" s="137" t="s">
        <v>1550</v>
      </c>
      <c r="F437" s="108" t="s">
        <v>1211</v>
      </c>
      <c r="G437" s="144" t="s">
        <v>1366</v>
      </c>
      <c r="H437" s="101" t="s">
        <v>139</v>
      </c>
      <c r="J437" s="117">
        <v>10108380</v>
      </c>
      <c r="K437" s="125"/>
      <c r="L437" s="114">
        <v>45016</v>
      </c>
      <c r="M437" s="114">
        <v>45016</v>
      </c>
      <c r="N437" s="126"/>
      <c r="O437" s="127"/>
      <c r="P437" s="127"/>
      <c r="Q437" s="127"/>
      <c r="R437" s="127"/>
      <c r="S437" s="127"/>
    </row>
    <row r="438" spans="3:19" outlineLevel="2" x14ac:dyDescent="0.25">
      <c r="C438" s="108" t="s">
        <v>1252</v>
      </c>
      <c r="D438" s="227">
        <v>16285182</v>
      </c>
      <c r="E438" s="137" t="s">
        <v>1642</v>
      </c>
      <c r="F438" s="108" t="s">
        <v>1211</v>
      </c>
      <c r="G438" s="142" t="s">
        <v>804</v>
      </c>
      <c r="H438" s="101" t="s">
        <v>139</v>
      </c>
      <c r="J438" s="117">
        <v>24522680</v>
      </c>
      <c r="K438" s="125"/>
      <c r="L438" s="114">
        <v>45016</v>
      </c>
      <c r="M438" s="114">
        <v>45016</v>
      </c>
      <c r="N438" s="126"/>
      <c r="O438" s="127"/>
      <c r="P438" s="127"/>
      <c r="Q438" s="127"/>
      <c r="R438" s="127"/>
      <c r="S438" s="127"/>
    </row>
    <row r="439" spans="3:19" outlineLevel="2" x14ac:dyDescent="0.25">
      <c r="C439" s="108" t="s">
        <v>1252</v>
      </c>
      <c r="D439" s="222">
        <v>1143862319</v>
      </c>
      <c r="E439" s="137" t="s">
        <v>1555</v>
      </c>
      <c r="F439" s="108" t="s">
        <v>1211</v>
      </c>
      <c r="G439" s="138"/>
      <c r="H439" s="101" t="s">
        <v>139</v>
      </c>
      <c r="J439" s="117">
        <v>109023120</v>
      </c>
      <c r="K439" s="125"/>
      <c r="L439" s="114">
        <v>45016</v>
      </c>
      <c r="M439" s="114">
        <v>45016</v>
      </c>
      <c r="N439" s="126"/>
      <c r="O439" s="127"/>
      <c r="P439" s="127"/>
      <c r="Q439" s="127"/>
      <c r="R439" s="127"/>
      <c r="S439" s="127"/>
    </row>
    <row r="440" spans="3:19" outlineLevel="2" x14ac:dyDescent="0.25">
      <c r="C440" s="108" t="s">
        <v>1252</v>
      </c>
      <c r="D440" s="227">
        <v>1107067618</v>
      </c>
      <c r="E440" s="137" t="s">
        <v>1632</v>
      </c>
      <c r="F440" s="108" t="s">
        <v>1211</v>
      </c>
      <c r="G440" s="143"/>
      <c r="H440" s="101" t="s">
        <v>139</v>
      </c>
      <c r="J440" s="117">
        <v>14750815</v>
      </c>
      <c r="K440" s="125"/>
      <c r="L440" s="114">
        <v>45016</v>
      </c>
      <c r="M440" s="114">
        <v>45016</v>
      </c>
      <c r="N440" s="126"/>
      <c r="O440" s="127"/>
      <c r="P440" s="127"/>
      <c r="Q440" s="127"/>
      <c r="R440" s="127"/>
      <c r="S440" s="127"/>
    </row>
    <row r="441" spans="3:19" outlineLevel="2" x14ac:dyDescent="0.25">
      <c r="C441" s="108" t="s">
        <v>1252</v>
      </c>
      <c r="D441" s="227">
        <v>1234191134</v>
      </c>
      <c r="E441" s="137" t="s">
        <v>1618</v>
      </c>
      <c r="F441" s="108" t="s">
        <v>1211</v>
      </c>
      <c r="G441" s="143"/>
      <c r="H441" s="101" t="s">
        <v>139</v>
      </c>
      <c r="J441" s="117">
        <v>10000000</v>
      </c>
      <c r="K441" s="125"/>
      <c r="L441" s="114">
        <v>45016</v>
      </c>
      <c r="M441" s="114">
        <v>45016</v>
      </c>
      <c r="N441" s="126"/>
      <c r="O441" s="127"/>
      <c r="P441" s="127"/>
      <c r="Q441" s="127"/>
      <c r="R441" s="127"/>
      <c r="S441" s="127"/>
    </row>
    <row r="442" spans="3:19" outlineLevel="2" x14ac:dyDescent="0.25">
      <c r="C442" s="108" t="s">
        <v>1252</v>
      </c>
      <c r="D442" s="227">
        <v>66812176</v>
      </c>
      <c r="E442" s="137" t="s">
        <v>1536</v>
      </c>
      <c r="F442" s="108" t="s">
        <v>1211</v>
      </c>
      <c r="G442" s="141" t="s">
        <v>940</v>
      </c>
      <c r="H442" s="101" t="s">
        <v>139</v>
      </c>
      <c r="J442" s="117">
        <v>32600000</v>
      </c>
      <c r="K442" s="125"/>
      <c r="L442" s="114">
        <v>45016</v>
      </c>
      <c r="M442" s="114">
        <v>45016</v>
      </c>
      <c r="N442" s="126"/>
      <c r="O442" s="127"/>
      <c r="P442" s="127"/>
      <c r="Q442" s="127"/>
      <c r="R442" s="127"/>
      <c r="S442" s="127"/>
    </row>
    <row r="443" spans="3:19" outlineLevel="2" x14ac:dyDescent="0.25">
      <c r="C443" s="108" t="s">
        <v>1252</v>
      </c>
      <c r="D443" s="227">
        <v>1111800461</v>
      </c>
      <c r="E443" s="137" t="s">
        <v>1760</v>
      </c>
      <c r="F443" s="108" t="s">
        <v>1211</v>
      </c>
      <c r="G443" s="143"/>
      <c r="H443" s="101" t="s">
        <v>139</v>
      </c>
      <c r="J443" s="117">
        <v>2278900</v>
      </c>
      <c r="K443" s="125"/>
      <c r="L443" s="114">
        <v>45016</v>
      </c>
      <c r="M443" s="114">
        <v>45016</v>
      </c>
      <c r="N443" s="126"/>
      <c r="O443" s="127"/>
      <c r="P443" s="127"/>
      <c r="Q443" s="127"/>
      <c r="R443" s="127"/>
      <c r="S443" s="127"/>
    </row>
    <row r="444" spans="3:19" outlineLevel="2" x14ac:dyDescent="0.25">
      <c r="C444" s="108" t="s">
        <v>1252</v>
      </c>
      <c r="D444" s="222">
        <v>16867182</v>
      </c>
      <c r="E444" s="137" t="s">
        <v>1683</v>
      </c>
      <c r="F444" s="108" t="s">
        <v>1211</v>
      </c>
      <c r="G444" s="140"/>
      <c r="H444" s="101" t="s">
        <v>139</v>
      </c>
      <c r="J444" s="117">
        <v>106088690</v>
      </c>
      <c r="K444" s="125"/>
      <c r="L444" s="114">
        <v>45016</v>
      </c>
      <c r="M444" s="114">
        <v>45016</v>
      </c>
      <c r="N444" s="126"/>
      <c r="O444" s="127"/>
      <c r="P444" s="127"/>
      <c r="Q444" s="127"/>
      <c r="R444" s="127"/>
      <c r="S444" s="127"/>
    </row>
    <row r="445" spans="3:19" outlineLevel="2" x14ac:dyDescent="0.25">
      <c r="C445" s="108" t="s">
        <v>1252</v>
      </c>
      <c r="D445" s="227">
        <v>16786029</v>
      </c>
      <c r="E445" s="137" t="s">
        <v>1609</v>
      </c>
      <c r="F445" s="108" t="s">
        <v>1211</v>
      </c>
      <c r="G445" s="142" t="s">
        <v>810</v>
      </c>
      <c r="H445" s="101" t="s">
        <v>139</v>
      </c>
      <c r="J445" s="117">
        <v>25077070</v>
      </c>
      <c r="K445" s="125"/>
      <c r="L445" s="114">
        <v>45016</v>
      </c>
      <c r="M445" s="114">
        <v>45016</v>
      </c>
      <c r="N445" s="126"/>
      <c r="O445" s="127"/>
      <c r="P445" s="127"/>
      <c r="Q445" s="127"/>
      <c r="R445" s="127"/>
      <c r="S445" s="127"/>
    </row>
    <row r="446" spans="3:19" outlineLevel="2" x14ac:dyDescent="0.25">
      <c r="C446" s="108" t="s">
        <v>1252</v>
      </c>
      <c r="D446" s="222">
        <v>31918253</v>
      </c>
      <c r="E446" s="137" t="s">
        <v>1719</v>
      </c>
      <c r="F446" s="108" t="s">
        <v>1211</v>
      </c>
      <c r="G446" s="148" t="s">
        <v>1359</v>
      </c>
      <c r="H446" s="101" t="s">
        <v>139</v>
      </c>
      <c r="J446" s="117">
        <v>120778900</v>
      </c>
      <c r="K446" s="125"/>
      <c r="L446" s="114">
        <v>45016</v>
      </c>
      <c r="M446" s="114">
        <v>45016</v>
      </c>
      <c r="N446" s="126"/>
      <c r="O446" s="127"/>
      <c r="P446" s="127"/>
      <c r="Q446" s="127"/>
      <c r="R446" s="127"/>
      <c r="S446" s="127"/>
    </row>
    <row r="447" spans="3:19" outlineLevel="2" x14ac:dyDescent="0.25">
      <c r="C447" s="108" t="s">
        <v>1252</v>
      </c>
      <c r="D447" s="227">
        <v>1112472922</v>
      </c>
      <c r="E447" s="137" t="s">
        <v>1571</v>
      </c>
      <c r="F447" s="108" t="s">
        <v>1211</v>
      </c>
      <c r="G447" s="143"/>
      <c r="H447" s="101" t="s">
        <v>139</v>
      </c>
      <c r="J447" s="117">
        <v>11900000</v>
      </c>
      <c r="K447" s="125"/>
      <c r="L447" s="114">
        <v>45016</v>
      </c>
      <c r="M447" s="114">
        <v>45016</v>
      </c>
      <c r="N447" s="126"/>
      <c r="O447" s="127"/>
      <c r="P447" s="127"/>
      <c r="Q447" s="127"/>
      <c r="R447" s="127"/>
      <c r="S447" s="127"/>
    </row>
    <row r="448" spans="3:19" outlineLevel="2" x14ac:dyDescent="0.25">
      <c r="C448" s="108" t="s">
        <v>1252</v>
      </c>
      <c r="D448" s="227">
        <v>1144040697</v>
      </c>
      <c r="E448" s="137" t="s">
        <v>1534</v>
      </c>
      <c r="F448" s="108" t="s">
        <v>1211</v>
      </c>
      <c r="G448" s="143"/>
      <c r="H448" s="101" t="s">
        <v>139</v>
      </c>
      <c r="J448" s="117">
        <v>18617600</v>
      </c>
      <c r="K448" s="125"/>
      <c r="L448" s="114">
        <v>45016</v>
      </c>
      <c r="M448" s="114">
        <v>45016</v>
      </c>
      <c r="N448" s="126"/>
      <c r="O448" s="127"/>
      <c r="P448" s="127"/>
      <c r="Q448" s="127"/>
      <c r="R448" s="127"/>
      <c r="S448" s="127"/>
    </row>
    <row r="449" spans="3:19" outlineLevel="2" x14ac:dyDescent="0.25">
      <c r="C449" s="108" t="s">
        <v>1252</v>
      </c>
      <c r="D449" s="227">
        <v>1112489175</v>
      </c>
      <c r="E449" s="137" t="s">
        <v>1738</v>
      </c>
      <c r="F449" s="108" t="s">
        <v>1211</v>
      </c>
      <c r="G449" s="143"/>
      <c r="H449" s="101" t="s">
        <v>139</v>
      </c>
      <c r="J449" s="117">
        <v>3600000</v>
      </c>
      <c r="K449" s="125"/>
      <c r="L449" s="114">
        <v>45016</v>
      </c>
      <c r="M449" s="114">
        <v>45016</v>
      </c>
      <c r="N449" s="126"/>
      <c r="O449" s="127"/>
      <c r="P449" s="127"/>
      <c r="Q449" s="127"/>
      <c r="R449" s="127"/>
      <c r="S449" s="127"/>
    </row>
    <row r="450" spans="3:19" outlineLevel="2" x14ac:dyDescent="0.25">
      <c r="C450" s="108" t="s">
        <v>1252</v>
      </c>
      <c r="D450" s="227">
        <v>1144044591</v>
      </c>
      <c r="E450" s="137" t="s">
        <v>1756</v>
      </c>
      <c r="F450" s="108" t="s">
        <v>1211</v>
      </c>
      <c r="G450" s="143"/>
      <c r="H450" s="101" t="s">
        <v>139</v>
      </c>
      <c r="J450" s="117">
        <v>2411000</v>
      </c>
      <c r="K450" s="125"/>
      <c r="L450" s="114">
        <v>45016</v>
      </c>
      <c r="M450" s="114">
        <v>45016</v>
      </c>
      <c r="N450" s="126"/>
      <c r="O450" s="127"/>
      <c r="P450" s="127"/>
      <c r="Q450" s="127"/>
      <c r="R450" s="127"/>
      <c r="S450" s="127"/>
    </row>
    <row r="451" spans="3:19" outlineLevel="2" x14ac:dyDescent="0.25">
      <c r="C451" s="108" t="s">
        <v>1252</v>
      </c>
      <c r="D451" s="227">
        <v>1112491063</v>
      </c>
      <c r="E451" s="137" t="s">
        <v>1657</v>
      </c>
      <c r="F451" s="108" t="s">
        <v>1211</v>
      </c>
      <c r="G451" s="143"/>
      <c r="H451" s="101" t="s">
        <v>139</v>
      </c>
      <c r="J451" s="117">
        <v>10000000</v>
      </c>
      <c r="K451" s="125"/>
      <c r="L451" s="114">
        <v>45016</v>
      </c>
      <c r="M451" s="114">
        <v>45016</v>
      </c>
      <c r="N451" s="126"/>
      <c r="O451" s="127"/>
      <c r="P451" s="127"/>
      <c r="Q451" s="127"/>
      <c r="R451" s="127"/>
      <c r="S451" s="127"/>
    </row>
    <row r="452" spans="3:19" outlineLevel="2" x14ac:dyDescent="0.25">
      <c r="C452" s="108" t="s">
        <v>1252</v>
      </c>
      <c r="D452" s="227">
        <v>1061706404</v>
      </c>
      <c r="E452" s="137" t="s">
        <v>1731</v>
      </c>
      <c r="F452" s="108" t="s">
        <v>1211</v>
      </c>
      <c r="G452" s="143"/>
      <c r="H452" s="101" t="s">
        <v>139</v>
      </c>
      <c r="J452" s="117">
        <v>12500000</v>
      </c>
      <c r="K452" s="125"/>
      <c r="L452" s="114">
        <v>45016</v>
      </c>
      <c r="M452" s="114">
        <v>45016</v>
      </c>
      <c r="N452" s="126"/>
      <c r="O452" s="127"/>
      <c r="P452" s="127"/>
      <c r="Q452" s="127"/>
      <c r="R452" s="127"/>
      <c r="S452" s="127"/>
    </row>
    <row r="453" spans="3:19" outlineLevel="2" x14ac:dyDescent="0.25">
      <c r="C453" s="108" t="s">
        <v>1252</v>
      </c>
      <c r="D453" s="227">
        <v>79359830</v>
      </c>
      <c r="E453" s="137" t="s">
        <v>1729</v>
      </c>
      <c r="F453" s="108" t="s">
        <v>1211</v>
      </c>
      <c r="G453" s="143"/>
      <c r="H453" s="101" t="s">
        <v>139</v>
      </c>
      <c r="J453" s="117">
        <v>33152600</v>
      </c>
      <c r="K453" s="125"/>
      <c r="L453" s="114">
        <v>45016</v>
      </c>
      <c r="M453" s="114">
        <v>45016</v>
      </c>
      <c r="N453" s="126"/>
      <c r="O453" s="127"/>
      <c r="P453" s="127"/>
      <c r="Q453" s="127"/>
      <c r="R453" s="127"/>
      <c r="S453" s="127"/>
    </row>
    <row r="454" spans="3:19" outlineLevel="2" x14ac:dyDescent="0.25">
      <c r="C454" s="108" t="s">
        <v>1252</v>
      </c>
      <c r="D454" s="227">
        <v>38794357</v>
      </c>
      <c r="E454" s="137" t="s">
        <v>1701</v>
      </c>
      <c r="F454" s="108" t="s">
        <v>1211</v>
      </c>
      <c r="G454" s="142" t="s">
        <v>821</v>
      </c>
      <c r="H454" s="101" t="s">
        <v>139</v>
      </c>
      <c r="J454" s="117">
        <v>36978000</v>
      </c>
      <c r="K454" s="125"/>
      <c r="L454" s="114">
        <v>45016</v>
      </c>
      <c r="M454" s="114">
        <v>45016</v>
      </c>
      <c r="N454" s="126"/>
      <c r="O454" s="127"/>
      <c r="P454" s="127"/>
      <c r="Q454" s="127"/>
      <c r="R454" s="127"/>
      <c r="S454" s="127"/>
    </row>
    <row r="455" spans="3:19" outlineLevel="2" x14ac:dyDescent="0.25">
      <c r="C455" s="108" t="s">
        <v>1252</v>
      </c>
      <c r="D455" s="227">
        <v>1144097342</v>
      </c>
      <c r="E455" s="137" t="s">
        <v>1699</v>
      </c>
      <c r="F455" s="108" t="s">
        <v>1211</v>
      </c>
      <c r="G455" s="142" t="s">
        <v>848</v>
      </c>
      <c r="H455" s="101" t="s">
        <v>139</v>
      </c>
      <c r="J455" s="117">
        <v>21503928</v>
      </c>
      <c r="K455" s="125"/>
      <c r="L455" s="114">
        <v>45016</v>
      </c>
      <c r="M455" s="114">
        <v>45016</v>
      </c>
      <c r="N455" s="126"/>
      <c r="O455" s="127"/>
      <c r="P455" s="127"/>
      <c r="Q455" s="127"/>
      <c r="R455" s="127"/>
      <c r="S455" s="127"/>
    </row>
    <row r="456" spans="3:19" outlineLevel="2" x14ac:dyDescent="0.25">
      <c r="C456" s="108" t="s">
        <v>1252</v>
      </c>
      <c r="D456" s="227">
        <v>31950135</v>
      </c>
      <c r="E456" s="137" t="s">
        <v>1595</v>
      </c>
      <c r="F456" s="108" t="s">
        <v>1211</v>
      </c>
      <c r="G456" s="146" t="s">
        <v>864</v>
      </c>
      <c r="H456" s="101" t="s">
        <v>139</v>
      </c>
      <c r="J456" s="117">
        <v>41052600</v>
      </c>
      <c r="K456" s="125"/>
      <c r="L456" s="114">
        <v>45016</v>
      </c>
      <c r="M456" s="114">
        <v>45016</v>
      </c>
      <c r="N456" s="126"/>
      <c r="O456" s="127"/>
      <c r="P456" s="127"/>
      <c r="Q456" s="127"/>
      <c r="R456" s="127"/>
      <c r="S456" s="127"/>
    </row>
    <row r="457" spans="3:19" outlineLevel="2" x14ac:dyDescent="0.25">
      <c r="C457" s="108" t="s">
        <v>1252</v>
      </c>
      <c r="D457" s="227">
        <v>6335024</v>
      </c>
      <c r="E457" s="137" t="s">
        <v>1545</v>
      </c>
      <c r="F457" s="108" t="s">
        <v>1211</v>
      </c>
      <c r="G457" s="142" t="s">
        <v>844</v>
      </c>
      <c r="H457" s="101" t="s">
        <v>139</v>
      </c>
      <c r="J457" s="117">
        <v>20852600</v>
      </c>
      <c r="K457" s="125"/>
      <c r="L457" s="114">
        <v>45016</v>
      </c>
      <c r="M457" s="114">
        <v>45016</v>
      </c>
      <c r="N457" s="126"/>
      <c r="O457" s="127"/>
      <c r="P457" s="127"/>
      <c r="Q457" s="127"/>
      <c r="R457" s="127"/>
      <c r="S457" s="127"/>
    </row>
    <row r="458" spans="3:19" outlineLevel="2" x14ac:dyDescent="0.25">
      <c r="C458" s="108" t="s">
        <v>1252</v>
      </c>
      <c r="D458" s="227">
        <v>34607315</v>
      </c>
      <c r="E458" s="137" t="s">
        <v>1671</v>
      </c>
      <c r="F458" s="108" t="s">
        <v>1211</v>
      </c>
      <c r="G458" s="142"/>
      <c r="H458" s="101" t="s">
        <v>139</v>
      </c>
      <c r="J458" s="117">
        <v>136278900</v>
      </c>
      <c r="K458" s="125"/>
      <c r="L458" s="114">
        <v>45016</v>
      </c>
      <c r="M458" s="114">
        <v>45016</v>
      </c>
      <c r="N458" s="126"/>
      <c r="O458" s="127"/>
      <c r="P458" s="127"/>
      <c r="Q458" s="127"/>
      <c r="R458" s="127"/>
      <c r="S458" s="127"/>
    </row>
    <row r="459" spans="3:19" outlineLevel="2" x14ac:dyDescent="0.25">
      <c r="C459" s="108" t="s">
        <v>1252</v>
      </c>
      <c r="D459" s="227">
        <v>1006106075</v>
      </c>
      <c r="E459" s="137" t="s">
        <v>1604</v>
      </c>
      <c r="F459" s="108" t="s">
        <v>1211</v>
      </c>
      <c r="G459" s="143"/>
      <c r="H459" s="101" t="s">
        <v>139</v>
      </c>
      <c r="J459" s="117">
        <v>12357292</v>
      </c>
      <c r="K459" s="125"/>
      <c r="L459" s="114">
        <v>45016</v>
      </c>
      <c r="M459" s="114">
        <v>45016</v>
      </c>
      <c r="N459" s="126"/>
      <c r="O459" s="127"/>
      <c r="P459" s="127"/>
      <c r="Q459" s="127"/>
      <c r="R459" s="127"/>
      <c r="S459" s="127"/>
    </row>
    <row r="460" spans="3:19" outlineLevel="2" x14ac:dyDescent="0.25">
      <c r="C460" s="108" t="s">
        <v>1252</v>
      </c>
      <c r="D460" s="227">
        <v>16765541</v>
      </c>
      <c r="E460" s="137" t="s">
        <v>1644</v>
      </c>
      <c r="F460" s="108" t="s">
        <v>1211</v>
      </c>
      <c r="G460" s="143"/>
      <c r="H460" s="101" t="s">
        <v>139</v>
      </c>
      <c r="J460" s="117">
        <v>21052600</v>
      </c>
      <c r="K460" s="125"/>
      <c r="L460" s="114">
        <v>45016</v>
      </c>
      <c r="M460" s="114">
        <v>45016</v>
      </c>
      <c r="N460" s="126"/>
      <c r="O460" s="127"/>
      <c r="P460" s="127"/>
      <c r="Q460" s="127"/>
      <c r="R460" s="127"/>
      <c r="S460" s="127"/>
    </row>
    <row r="461" spans="3:19" outlineLevel="2" x14ac:dyDescent="0.25">
      <c r="C461" s="108" t="s">
        <v>1252</v>
      </c>
      <c r="D461" s="227">
        <v>66859145</v>
      </c>
      <c r="E461" s="137" t="s">
        <v>1707</v>
      </c>
      <c r="F461" s="108" t="s">
        <v>1211</v>
      </c>
      <c r="G461" s="143"/>
      <c r="H461" s="101" t="s">
        <v>139</v>
      </c>
      <c r="J461" s="117">
        <v>56288684</v>
      </c>
      <c r="K461" s="125"/>
      <c r="L461" s="114">
        <v>45016</v>
      </c>
      <c r="M461" s="114">
        <v>45016</v>
      </c>
      <c r="N461" s="126"/>
      <c r="O461" s="127"/>
      <c r="P461" s="127"/>
      <c r="Q461" s="127"/>
      <c r="R461" s="127"/>
      <c r="S461" s="127"/>
    </row>
    <row r="462" spans="3:19" outlineLevel="2" x14ac:dyDescent="0.25">
      <c r="C462" s="108" t="s">
        <v>1252</v>
      </c>
      <c r="D462" s="227">
        <v>1112479836</v>
      </c>
      <c r="E462" s="137" t="s">
        <v>1593</v>
      </c>
      <c r="F462" s="108" t="s">
        <v>1211</v>
      </c>
      <c r="G462" s="141" t="s">
        <v>1085</v>
      </c>
      <c r="H462" s="101" t="s">
        <v>139</v>
      </c>
      <c r="J462" s="117">
        <v>5000000</v>
      </c>
      <c r="K462" s="125"/>
      <c r="L462" s="114">
        <v>45016</v>
      </c>
      <c r="M462" s="114">
        <v>45016</v>
      </c>
      <c r="N462" s="126"/>
      <c r="O462" s="127"/>
      <c r="P462" s="127"/>
      <c r="Q462" s="127"/>
      <c r="R462" s="127"/>
      <c r="S462" s="127"/>
    </row>
    <row r="463" spans="3:19" outlineLevel="2" x14ac:dyDescent="0.25">
      <c r="C463" s="108" t="s">
        <v>1252</v>
      </c>
      <c r="D463" s="227">
        <v>79546604</v>
      </c>
      <c r="E463" s="137" t="s">
        <v>1659</v>
      </c>
      <c r="F463" s="108" t="s">
        <v>1211</v>
      </c>
      <c r="G463" s="141" t="s">
        <v>946</v>
      </c>
      <c r="H463" s="101" t="s">
        <v>139</v>
      </c>
      <c r="J463" s="117">
        <v>8173292</v>
      </c>
      <c r="K463" s="125"/>
      <c r="L463" s="114">
        <v>45016</v>
      </c>
      <c r="M463" s="114">
        <v>45016</v>
      </c>
      <c r="N463" s="126"/>
      <c r="O463" s="127"/>
      <c r="P463" s="127"/>
      <c r="Q463" s="127"/>
      <c r="R463" s="127"/>
      <c r="S463" s="127"/>
    </row>
    <row r="464" spans="3:19" ht="25.5" outlineLevel="2" x14ac:dyDescent="0.25">
      <c r="C464" s="108" t="s">
        <v>1252</v>
      </c>
      <c r="D464" s="227">
        <v>29179569</v>
      </c>
      <c r="E464" s="137" t="s">
        <v>1638</v>
      </c>
      <c r="F464" s="108" t="s">
        <v>1211</v>
      </c>
      <c r="G464" s="142" t="s">
        <v>829</v>
      </c>
      <c r="H464" s="101" t="s">
        <v>139</v>
      </c>
      <c r="J464" s="117">
        <v>31260900</v>
      </c>
      <c r="K464" s="125"/>
      <c r="L464" s="114">
        <v>45016</v>
      </c>
      <c r="M464" s="114">
        <v>45016</v>
      </c>
      <c r="N464" s="126"/>
      <c r="O464" s="127"/>
      <c r="P464" s="127"/>
      <c r="Q464" s="127"/>
      <c r="R464" s="127"/>
      <c r="S464" s="127"/>
    </row>
    <row r="465" spans="3:19" outlineLevel="2" x14ac:dyDescent="0.25">
      <c r="C465" s="108" t="s">
        <v>1252</v>
      </c>
      <c r="D465" s="222">
        <v>94541677</v>
      </c>
      <c r="E465" s="137" t="s">
        <v>1620</v>
      </c>
      <c r="F465" s="108" t="s">
        <v>1211</v>
      </c>
      <c r="G465" s="140" t="s">
        <v>1222</v>
      </c>
      <c r="H465" s="101" t="s">
        <v>139</v>
      </c>
      <c r="J465" s="117">
        <v>72651010</v>
      </c>
      <c r="K465" s="125"/>
      <c r="L465" s="114">
        <v>45016</v>
      </c>
      <c r="M465" s="114">
        <v>45016</v>
      </c>
      <c r="N465" s="126"/>
      <c r="O465" s="127"/>
      <c r="P465" s="127"/>
      <c r="Q465" s="127"/>
      <c r="R465" s="127"/>
      <c r="S465" s="127"/>
    </row>
    <row r="466" spans="3:19" outlineLevel="1" x14ac:dyDescent="0.25">
      <c r="C466" s="153" t="s">
        <v>1253</v>
      </c>
      <c r="D466" s="228"/>
      <c r="E466" s="154"/>
      <c r="F466" s="154"/>
      <c r="G466" s="154"/>
      <c r="H466" s="154"/>
      <c r="I466" s="154"/>
      <c r="J466" s="155">
        <f>SUM(J219:J465)</f>
        <v>9115274391.399374</v>
      </c>
      <c r="K466" s="156"/>
      <c r="L466" s="157"/>
      <c r="M466" s="157"/>
      <c r="N466" s="158"/>
      <c r="O466" s="159"/>
      <c r="P466" s="159"/>
      <c r="Q466" s="159"/>
      <c r="R466" s="159"/>
      <c r="S466" s="159"/>
    </row>
    <row r="467" spans="3:19" outlineLevel="1" x14ac:dyDescent="0.25">
      <c r="C467" s="118"/>
      <c r="D467" s="224"/>
      <c r="E467" s="101"/>
      <c r="F467" s="101"/>
      <c r="G467" s="101"/>
      <c r="H467" s="101"/>
      <c r="J467" s="109"/>
      <c r="K467" s="125"/>
      <c r="L467" s="114"/>
      <c r="M467" s="114"/>
      <c r="N467" s="126"/>
      <c r="O467" s="127"/>
      <c r="P467" s="127"/>
      <c r="Q467" s="127"/>
      <c r="R467" s="127"/>
      <c r="S467" s="127"/>
    </row>
    <row r="468" spans="3:19" outlineLevel="1" x14ac:dyDescent="0.25">
      <c r="C468" s="197" t="s">
        <v>1428</v>
      </c>
      <c r="D468" s="229"/>
      <c r="E468" s="197"/>
      <c r="F468" s="197"/>
      <c r="G468" s="197"/>
      <c r="H468" s="197"/>
      <c r="I468" s="197"/>
      <c r="J468" s="205"/>
      <c r="K468" s="213"/>
      <c r="L468" s="197"/>
      <c r="M468" s="197"/>
      <c r="N468" s="197"/>
      <c r="O468" s="197"/>
      <c r="P468" s="197"/>
      <c r="Q468" s="197"/>
      <c r="R468" s="197"/>
      <c r="S468" s="197"/>
    </row>
    <row r="469" spans="3:19" outlineLevel="2" x14ac:dyDescent="0.25">
      <c r="C469" s="108" t="s">
        <v>1254</v>
      </c>
      <c r="D469" s="222">
        <v>900596499</v>
      </c>
      <c r="E469" s="101" t="s">
        <v>519</v>
      </c>
      <c r="F469" s="108" t="s">
        <v>489</v>
      </c>
      <c r="G469" s="101" t="s">
        <v>520</v>
      </c>
      <c r="H469" s="101"/>
      <c r="J469" s="117">
        <v>716873</v>
      </c>
      <c r="K469" s="125"/>
      <c r="L469" s="114"/>
      <c r="M469" s="114" t="s">
        <v>1437</v>
      </c>
      <c r="N469" s="126"/>
      <c r="O469" s="127"/>
      <c r="P469" s="127"/>
      <c r="Q469" s="127"/>
      <c r="R469" s="127"/>
      <c r="S469" s="127"/>
    </row>
    <row r="470" spans="3:19" outlineLevel="2" x14ac:dyDescent="0.25">
      <c r="C470" s="108"/>
      <c r="D470" s="222"/>
      <c r="E470" s="101"/>
      <c r="F470" s="108"/>
      <c r="G470" s="101"/>
      <c r="H470" s="101"/>
      <c r="J470" s="117"/>
      <c r="K470" s="125"/>
      <c r="L470" s="114"/>
      <c r="M470" s="114"/>
      <c r="N470" s="126"/>
      <c r="O470" s="127"/>
      <c r="P470" s="127"/>
      <c r="Q470" s="127"/>
      <c r="R470" s="127"/>
      <c r="S470" s="127"/>
    </row>
    <row r="471" spans="3:19" outlineLevel="2" x14ac:dyDescent="0.25">
      <c r="C471" s="108" t="s">
        <v>1254</v>
      </c>
      <c r="D471" s="222">
        <v>901242249</v>
      </c>
      <c r="E471" s="101" t="s">
        <v>557</v>
      </c>
      <c r="F471" s="108" t="s">
        <v>488</v>
      </c>
      <c r="G471" s="101" t="s">
        <v>558</v>
      </c>
      <c r="H471" s="101"/>
      <c r="J471" s="117">
        <v>3590500</v>
      </c>
      <c r="K471" s="125"/>
      <c r="L471" s="114"/>
      <c r="M471" s="114" t="s">
        <v>1437</v>
      </c>
      <c r="N471" s="126"/>
      <c r="O471" s="127"/>
      <c r="P471" s="127"/>
      <c r="Q471" s="127"/>
      <c r="R471" s="127"/>
      <c r="S471" s="127"/>
    </row>
    <row r="472" spans="3:19" outlineLevel="2" x14ac:dyDescent="0.25">
      <c r="C472" s="108"/>
      <c r="D472" s="222"/>
      <c r="E472" s="101"/>
      <c r="F472" s="108"/>
      <c r="G472" s="101"/>
      <c r="H472" s="101"/>
      <c r="J472" s="117"/>
      <c r="K472" s="125"/>
      <c r="L472" s="114"/>
      <c r="M472" s="114"/>
      <c r="N472" s="126"/>
      <c r="O472" s="127"/>
      <c r="P472" s="127"/>
      <c r="Q472" s="127"/>
      <c r="R472" s="127"/>
      <c r="S472" s="127"/>
    </row>
    <row r="473" spans="3:19" outlineLevel="2" x14ac:dyDescent="0.25">
      <c r="C473" s="108" t="s">
        <v>1254</v>
      </c>
      <c r="D473" s="222">
        <v>900597818</v>
      </c>
      <c r="E473" s="101" t="s">
        <v>521</v>
      </c>
      <c r="F473" s="108" t="s">
        <v>486</v>
      </c>
      <c r="G473" s="101" t="s">
        <v>522</v>
      </c>
      <c r="H473" s="101"/>
      <c r="J473" s="117">
        <v>18201117</v>
      </c>
      <c r="K473" s="125"/>
      <c r="L473" s="114"/>
      <c r="M473" s="114" t="s">
        <v>1437</v>
      </c>
      <c r="N473" s="126"/>
      <c r="O473" s="127"/>
      <c r="P473" s="127"/>
      <c r="Q473" s="127"/>
      <c r="R473" s="127"/>
      <c r="S473" s="127"/>
    </row>
    <row r="474" spans="3:19" outlineLevel="2" x14ac:dyDescent="0.25">
      <c r="C474" s="108"/>
      <c r="D474" s="222"/>
      <c r="E474" s="101"/>
      <c r="F474" s="108"/>
      <c r="G474" s="101"/>
      <c r="H474" s="101"/>
      <c r="J474" s="117"/>
      <c r="K474" s="125"/>
      <c r="L474" s="114"/>
      <c r="M474" s="114"/>
      <c r="N474" s="126"/>
      <c r="O474" s="127"/>
      <c r="P474" s="127"/>
      <c r="Q474" s="127"/>
      <c r="R474" s="127"/>
      <c r="S474" s="127"/>
    </row>
    <row r="475" spans="3:19" outlineLevel="2" x14ac:dyDescent="0.25">
      <c r="C475" s="108" t="s">
        <v>1254</v>
      </c>
      <c r="D475" s="222">
        <v>900791943</v>
      </c>
      <c r="E475" s="101" t="s">
        <v>537</v>
      </c>
      <c r="F475" s="108" t="s">
        <v>488</v>
      </c>
      <c r="G475" s="121" t="s">
        <v>538</v>
      </c>
      <c r="H475" s="101"/>
      <c r="J475" s="117">
        <v>44859476</v>
      </c>
      <c r="K475" s="125"/>
      <c r="L475" s="114"/>
      <c r="M475" s="114" t="s">
        <v>1437</v>
      </c>
      <c r="N475" s="126"/>
      <c r="O475" s="127"/>
      <c r="P475" s="127"/>
      <c r="Q475" s="127"/>
      <c r="R475" s="127"/>
      <c r="S475" s="127"/>
    </row>
    <row r="476" spans="3:19" outlineLevel="2" x14ac:dyDescent="0.25">
      <c r="C476" s="108"/>
      <c r="D476" s="222"/>
      <c r="E476" s="101"/>
      <c r="F476" s="108"/>
      <c r="G476" s="121"/>
      <c r="H476" s="101"/>
      <c r="J476" s="117"/>
      <c r="K476" s="125"/>
      <c r="L476" s="114"/>
      <c r="M476" s="114"/>
      <c r="N476" s="126"/>
      <c r="O476" s="127"/>
      <c r="P476" s="127"/>
      <c r="Q476" s="127"/>
      <c r="R476" s="127"/>
      <c r="S476" s="127"/>
    </row>
    <row r="477" spans="3:19" outlineLevel="2" x14ac:dyDescent="0.25">
      <c r="C477" s="108" t="s">
        <v>1254</v>
      </c>
      <c r="D477" s="222">
        <v>860029995</v>
      </c>
      <c r="E477" s="101" t="s">
        <v>572</v>
      </c>
      <c r="F477" s="108" t="s">
        <v>571</v>
      </c>
      <c r="G477" s="121" t="s">
        <v>573</v>
      </c>
      <c r="H477" s="101" t="s">
        <v>22</v>
      </c>
      <c r="J477" s="117">
        <v>455001582</v>
      </c>
      <c r="K477" s="160"/>
      <c r="L477" s="114">
        <v>44925</v>
      </c>
      <c r="M477" s="114">
        <f>+L477+30</f>
        <v>44955</v>
      </c>
      <c r="N477" s="111"/>
      <c r="O477" s="127"/>
      <c r="P477" s="127"/>
      <c r="Q477" s="127"/>
      <c r="R477" s="127"/>
      <c r="S477" s="127"/>
    </row>
    <row r="478" spans="3:19" outlineLevel="2" x14ac:dyDescent="0.25">
      <c r="C478" s="108"/>
      <c r="D478" s="222"/>
      <c r="E478" s="101"/>
      <c r="F478" s="108"/>
      <c r="G478" s="121"/>
      <c r="H478" s="101"/>
      <c r="J478" s="117"/>
      <c r="K478" s="160"/>
      <c r="L478" s="114"/>
      <c r="M478" s="114"/>
      <c r="N478" s="111"/>
      <c r="O478" s="127"/>
      <c r="P478" s="127"/>
      <c r="Q478" s="127"/>
      <c r="R478" s="127"/>
      <c r="S478" s="127"/>
    </row>
    <row r="479" spans="3:19" outlineLevel="2" x14ac:dyDescent="0.25">
      <c r="C479" s="108" t="s">
        <v>1254</v>
      </c>
      <c r="D479" s="222">
        <v>860050956</v>
      </c>
      <c r="E479" s="101" t="s">
        <v>86</v>
      </c>
      <c r="F479" s="108" t="s">
        <v>488</v>
      </c>
      <c r="G479" s="161" t="s">
        <v>87</v>
      </c>
      <c r="H479" s="101"/>
      <c r="J479" s="117">
        <v>100106508</v>
      </c>
      <c r="K479" s="160"/>
      <c r="L479" s="114"/>
      <c r="M479" s="114" t="s">
        <v>1437</v>
      </c>
      <c r="N479" s="126"/>
      <c r="O479" s="127"/>
      <c r="P479" s="127"/>
      <c r="Q479" s="127"/>
      <c r="R479" s="127"/>
      <c r="S479" s="127"/>
    </row>
    <row r="480" spans="3:19" outlineLevel="2" x14ac:dyDescent="0.25">
      <c r="C480" s="108"/>
      <c r="D480" s="222"/>
      <c r="E480" s="101"/>
      <c r="F480" s="108"/>
      <c r="G480" s="161"/>
      <c r="H480" s="101"/>
      <c r="J480" s="117"/>
      <c r="K480" s="160"/>
      <c r="L480" s="114"/>
      <c r="M480" s="114"/>
      <c r="N480" s="126"/>
      <c r="O480" s="127"/>
      <c r="P480" s="127"/>
      <c r="Q480" s="127"/>
      <c r="R480" s="127"/>
      <c r="S480" s="127"/>
    </row>
    <row r="481" spans="3:19" outlineLevel="1" x14ac:dyDescent="0.25">
      <c r="C481" s="108" t="s">
        <v>1254</v>
      </c>
      <c r="D481" s="222">
        <v>830129674</v>
      </c>
      <c r="E481" s="101" t="s">
        <v>1409</v>
      </c>
      <c r="F481" s="108" t="s">
        <v>1410</v>
      </c>
      <c r="G481" s="101"/>
      <c r="H481" s="101"/>
      <c r="J481" s="109">
        <v>11178000</v>
      </c>
      <c r="K481" s="125"/>
      <c r="L481" s="114"/>
      <c r="M481" s="114" t="s">
        <v>1437</v>
      </c>
      <c r="N481" s="126"/>
      <c r="O481" s="127"/>
      <c r="P481" s="127"/>
      <c r="Q481" s="127"/>
      <c r="R481" s="127"/>
      <c r="S481" s="127"/>
    </row>
    <row r="482" spans="3:19" outlineLevel="1" x14ac:dyDescent="0.25">
      <c r="C482" s="113"/>
      <c r="D482" s="222"/>
      <c r="E482" s="118"/>
      <c r="F482" s="108" t="s">
        <v>1411</v>
      </c>
      <c r="G482" s="101"/>
      <c r="H482" s="101"/>
      <c r="J482" s="109">
        <v>25343237</v>
      </c>
      <c r="K482" s="125"/>
      <c r="L482" s="114"/>
      <c r="M482" s="114" t="s">
        <v>1437</v>
      </c>
      <c r="N482" s="126"/>
      <c r="O482" s="127"/>
      <c r="P482" s="127"/>
      <c r="Q482" s="127"/>
      <c r="R482" s="127"/>
      <c r="S482" s="127"/>
    </row>
    <row r="483" spans="3:19" outlineLevel="1" x14ac:dyDescent="0.25">
      <c r="C483" s="113"/>
      <c r="D483" s="222"/>
      <c r="E483" s="118"/>
      <c r="F483" s="108" t="s">
        <v>1412</v>
      </c>
      <c r="G483" s="101"/>
      <c r="H483" s="101"/>
      <c r="J483" s="109">
        <v>2828240</v>
      </c>
      <c r="K483" s="125"/>
      <c r="L483" s="114"/>
      <c r="M483" s="114" t="s">
        <v>1437</v>
      </c>
      <c r="N483" s="126"/>
      <c r="O483" s="127"/>
      <c r="P483" s="127"/>
      <c r="Q483" s="127"/>
      <c r="R483" s="127"/>
      <c r="S483" s="127"/>
    </row>
    <row r="484" spans="3:19" outlineLevel="1" x14ac:dyDescent="0.25">
      <c r="C484" s="113"/>
      <c r="D484" s="222"/>
      <c r="E484" s="118" t="s">
        <v>1431</v>
      </c>
      <c r="F484" s="113" t="s">
        <v>1485</v>
      </c>
      <c r="G484" s="101"/>
      <c r="H484" s="101"/>
      <c r="J484" s="117">
        <f>SUM(J481:J483)</f>
        <v>39349477</v>
      </c>
      <c r="K484" s="125"/>
      <c r="L484" s="114"/>
      <c r="M484" s="114"/>
      <c r="N484" s="126"/>
      <c r="O484" s="127"/>
      <c r="P484" s="127"/>
      <c r="Q484" s="127"/>
      <c r="R484" s="127"/>
      <c r="S484" s="127"/>
    </row>
    <row r="485" spans="3:19" outlineLevel="1" x14ac:dyDescent="0.25">
      <c r="C485" s="113"/>
      <c r="D485" s="222"/>
      <c r="E485" s="118"/>
      <c r="F485" s="108"/>
      <c r="G485" s="101"/>
      <c r="H485" s="101"/>
      <c r="J485" s="117"/>
      <c r="K485" s="125"/>
      <c r="L485" s="114"/>
      <c r="M485" s="114"/>
      <c r="N485" s="126"/>
      <c r="O485" s="127"/>
      <c r="P485" s="127"/>
      <c r="Q485" s="127"/>
      <c r="R485" s="127"/>
      <c r="S485" s="127"/>
    </row>
    <row r="486" spans="3:19" outlineLevel="2" x14ac:dyDescent="0.25">
      <c r="C486" s="108" t="s">
        <v>1254</v>
      </c>
      <c r="D486" s="222">
        <v>890112475</v>
      </c>
      <c r="E486" s="101" t="s">
        <v>505</v>
      </c>
      <c r="F486" s="108" t="s">
        <v>488</v>
      </c>
      <c r="G486" s="101" t="s">
        <v>506</v>
      </c>
      <c r="H486" s="101"/>
      <c r="J486" s="117">
        <v>248327078</v>
      </c>
      <c r="K486" s="125"/>
      <c r="L486" s="114"/>
      <c r="M486" s="114" t="s">
        <v>1437</v>
      </c>
      <c r="N486" s="126"/>
      <c r="O486" s="127"/>
      <c r="P486" s="127"/>
      <c r="Q486" s="127"/>
      <c r="R486" s="127"/>
      <c r="S486" s="127"/>
    </row>
    <row r="487" spans="3:19" outlineLevel="2" x14ac:dyDescent="0.25">
      <c r="C487" s="108"/>
      <c r="D487" s="222"/>
      <c r="E487" s="101"/>
      <c r="F487" s="108"/>
      <c r="G487" s="101"/>
      <c r="H487" s="101"/>
      <c r="J487" s="117"/>
      <c r="K487" s="125"/>
      <c r="L487" s="114"/>
      <c r="M487" s="114"/>
      <c r="N487" s="126"/>
      <c r="O487" s="127"/>
      <c r="P487" s="127"/>
      <c r="Q487" s="127"/>
      <c r="R487" s="127"/>
      <c r="S487" s="127"/>
    </row>
    <row r="488" spans="3:19" outlineLevel="1" x14ac:dyDescent="0.25">
      <c r="C488" s="108" t="s">
        <v>1254</v>
      </c>
      <c r="D488" s="222">
        <v>890303208</v>
      </c>
      <c r="E488" s="101" t="s">
        <v>790</v>
      </c>
      <c r="F488" s="108" t="s">
        <v>329</v>
      </c>
      <c r="G488" s="101" t="s">
        <v>791</v>
      </c>
      <c r="H488" s="101" t="s">
        <v>22</v>
      </c>
      <c r="I488" s="108" t="s">
        <v>1421</v>
      </c>
      <c r="J488" s="167">
        <v>243612430.31999999</v>
      </c>
      <c r="K488" s="125"/>
      <c r="L488" s="114">
        <v>45222</v>
      </c>
      <c r="M488" s="114">
        <f>+L488+30</f>
        <v>45252</v>
      </c>
      <c r="N488" s="165"/>
      <c r="O488" s="127"/>
      <c r="P488" s="127"/>
      <c r="Q488" s="127"/>
      <c r="R488" s="127"/>
      <c r="S488" s="127"/>
    </row>
    <row r="489" spans="3:19" outlineLevel="1" x14ac:dyDescent="0.25">
      <c r="C489" s="108"/>
      <c r="D489" s="222"/>
      <c r="E489" s="101"/>
      <c r="F489" s="108" t="s">
        <v>1421</v>
      </c>
      <c r="G489" s="101"/>
      <c r="H489" s="101"/>
      <c r="I489" s="108"/>
      <c r="J489" s="194">
        <v>243612430.31999999</v>
      </c>
      <c r="K489" s="125"/>
      <c r="L489" s="114"/>
      <c r="M489" s="114" t="s">
        <v>1437</v>
      </c>
      <c r="N489" s="165"/>
      <c r="O489" s="127"/>
      <c r="P489" s="127"/>
      <c r="Q489" s="127"/>
      <c r="R489" s="127"/>
      <c r="S489" s="127"/>
    </row>
    <row r="490" spans="3:19" outlineLevel="1" x14ac:dyDescent="0.25">
      <c r="C490" s="108"/>
      <c r="D490" s="222"/>
      <c r="E490" s="101"/>
      <c r="F490" s="108" t="s">
        <v>697</v>
      </c>
      <c r="G490" s="121" t="s">
        <v>273</v>
      </c>
      <c r="H490" s="101" t="s">
        <v>22</v>
      </c>
      <c r="J490" s="109">
        <v>23598074.66</v>
      </c>
      <c r="K490" s="125"/>
      <c r="L490" s="114">
        <v>44610</v>
      </c>
      <c r="M490" s="114">
        <f t="shared" ref="M490:M503" si="0">+L490+30</f>
        <v>44640</v>
      </c>
      <c r="N490" s="126"/>
      <c r="O490" s="127"/>
      <c r="P490" s="127"/>
      <c r="Q490" s="127"/>
      <c r="R490" s="127"/>
      <c r="S490" s="127"/>
    </row>
    <row r="491" spans="3:19" outlineLevel="1" x14ac:dyDescent="0.25">
      <c r="C491" s="113"/>
      <c r="D491" s="222"/>
      <c r="E491" s="101"/>
      <c r="F491" s="108" t="s">
        <v>699</v>
      </c>
      <c r="G491" s="121" t="s">
        <v>273</v>
      </c>
      <c r="H491" s="101" t="s">
        <v>22</v>
      </c>
      <c r="J491" s="109">
        <v>13054299</v>
      </c>
      <c r="K491" s="125"/>
      <c r="L491" s="114">
        <v>44681</v>
      </c>
      <c r="M491" s="114">
        <f t="shared" si="0"/>
        <v>44711</v>
      </c>
      <c r="N491" s="126"/>
      <c r="O491" s="127"/>
      <c r="P491" s="127"/>
      <c r="Q491" s="127"/>
      <c r="R491" s="127"/>
      <c r="S491" s="127"/>
    </row>
    <row r="492" spans="3:19" outlineLevel="1" x14ac:dyDescent="0.25">
      <c r="C492" s="113"/>
      <c r="D492" s="222"/>
      <c r="E492" s="101"/>
      <c r="F492" s="108" t="s">
        <v>700</v>
      </c>
      <c r="G492" s="121" t="s">
        <v>273</v>
      </c>
      <c r="H492" s="101" t="s">
        <v>22</v>
      </c>
      <c r="J492" s="109">
        <v>13780734.310000001</v>
      </c>
      <c r="K492" s="125"/>
      <c r="L492" s="114">
        <v>44700</v>
      </c>
      <c r="M492" s="114">
        <f t="shared" si="0"/>
        <v>44730</v>
      </c>
      <c r="N492" s="126"/>
      <c r="O492" s="127"/>
      <c r="P492" s="127"/>
      <c r="Q492" s="127"/>
      <c r="R492" s="127"/>
      <c r="S492" s="127"/>
    </row>
    <row r="493" spans="3:19" outlineLevel="1" x14ac:dyDescent="0.25">
      <c r="C493" s="113"/>
      <c r="D493" s="222"/>
      <c r="E493" s="101"/>
      <c r="F493" s="108" t="s">
        <v>701</v>
      </c>
      <c r="G493" s="121" t="s">
        <v>273</v>
      </c>
      <c r="H493" s="101" t="s">
        <v>22</v>
      </c>
      <c r="J493" s="109">
        <v>20758001.809999999</v>
      </c>
      <c r="K493" s="125"/>
      <c r="L493" s="114">
        <v>44707</v>
      </c>
      <c r="M493" s="114">
        <f t="shared" si="0"/>
        <v>44737</v>
      </c>
      <c r="N493" s="126"/>
      <c r="O493" s="127"/>
      <c r="P493" s="127"/>
      <c r="Q493" s="127"/>
      <c r="R493" s="127"/>
      <c r="S493" s="127"/>
    </row>
    <row r="494" spans="3:19" outlineLevel="1" x14ac:dyDescent="0.25">
      <c r="C494" s="113"/>
      <c r="D494" s="222"/>
      <c r="E494" s="101"/>
      <c r="F494" s="108" t="s">
        <v>703</v>
      </c>
      <c r="G494" s="121" t="s">
        <v>273</v>
      </c>
      <c r="H494" s="101" t="s">
        <v>22</v>
      </c>
      <c r="J494" s="109">
        <v>20758001.809999999</v>
      </c>
      <c r="K494" s="125"/>
      <c r="L494" s="114">
        <v>44707</v>
      </c>
      <c r="M494" s="114">
        <f t="shared" si="0"/>
        <v>44737</v>
      </c>
      <c r="N494" s="126"/>
      <c r="O494" s="127"/>
      <c r="P494" s="127"/>
      <c r="Q494" s="127"/>
      <c r="R494" s="127"/>
      <c r="S494" s="127"/>
    </row>
    <row r="495" spans="3:19" outlineLevel="1" x14ac:dyDescent="0.25">
      <c r="C495" s="113"/>
      <c r="D495" s="222"/>
      <c r="E495" s="101"/>
      <c r="F495" s="108" t="s">
        <v>704</v>
      </c>
      <c r="G495" s="121" t="s">
        <v>273</v>
      </c>
      <c r="H495" s="101" t="s">
        <v>22</v>
      </c>
      <c r="J495" s="109">
        <v>20758001.809999999</v>
      </c>
      <c r="K495" s="125"/>
      <c r="L495" s="114">
        <v>44707</v>
      </c>
      <c r="M495" s="114">
        <f t="shared" si="0"/>
        <v>44737</v>
      </c>
      <c r="N495" s="126"/>
      <c r="O495" s="127"/>
      <c r="P495" s="127"/>
      <c r="Q495" s="127"/>
      <c r="R495" s="127"/>
      <c r="S495" s="127"/>
    </row>
    <row r="496" spans="3:19" outlineLevel="1" x14ac:dyDescent="0.25">
      <c r="C496" s="113"/>
      <c r="D496" s="222"/>
      <c r="E496" s="101"/>
      <c r="F496" s="108" t="s">
        <v>705</v>
      </c>
      <c r="G496" s="121" t="s">
        <v>273</v>
      </c>
      <c r="H496" s="101" t="s">
        <v>22</v>
      </c>
      <c r="J496" s="109">
        <v>20758001.809999999</v>
      </c>
      <c r="K496" s="125"/>
      <c r="L496" s="114">
        <v>44707</v>
      </c>
      <c r="M496" s="114">
        <f t="shared" si="0"/>
        <v>44737</v>
      </c>
      <c r="N496" s="126"/>
      <c r="O496" s="127"/>
      <c r="P496" s="127"/>
      <c r="Q496" s="127"/>
      <c r="R496" s="127"/>
      <c r="S496" s="127"/>
    </row>
    <row r="497" spans="3:19" outlineLevel="1" x14ac:dyDescent="0.25">
      <c r="C497" s="113"/>
      <c r="D497" s="222"/>
      <c r="E497" s="101"/>
      <c r="F497" s="108" t="s">
        <v>706</v>
      </c>
      <c r="G497" s="121" t="s">
        <v>273</v>
      </c>
      <c r="H497" s="101" t="s">
        <v>22</v>
      </c>
      <c r="J497" s="109">
        <v>20758001.809999999</v>
      </c>
      <c r="K497" s="125"/>
      <c r="L497" s="114">
        <v>44707</v>
      </c>
      <c r="M497" s="114">
        <f t="shared" si="0"/>
        <v>44737</v>
      </c>
      <c r="N497" s="126"/>
      <c r="O497" s="127"/>
      <c r="P497" s="127"/>
      <c r="Q497" s="127"/>
      <c r="R497" s="127"/>
      <c r="S497" s="127"/>
    </row>
    <row r="498" spans="3:19" outlineLevel="1" x14ac:dyDescent="0.25">
      <c r="C498" s="113"/>
      <c r="D498" s="222"/>
      <c r="E498" s="101"/>
      <c r="F498" s="108" t="s">
        <v>707</v>
      </c>
      <c r="G498" s="121" t="s">
        <v>273</v>
      </c>
      <c r="H498" s="101" t="s">
        <v>22</v>
      </c>
      <c r="J498" s="109">
        <v>20758001.809999999</v>
      </c>
      <c r="K498" s="125"/>
      <c r="L498" s="114">
        <v>44707</v>
      </c>
      <c r="M498" s="114">
        <f t="shared" si="0"/>
        <v>44737</v>
      </c>
      <c r="N498" s="126"/>
      <c r="O498" s="127"/>
      <c r="P498" s="127"/>
      <c r="Q498" s="127"/>
      <c r="R498" s="127"/>
      <c r="S498" s="127"/>
    </row>
    <row r="499" spans="3:19" outlineLevel="1" x14ac:dyDescent="0.25">
      <c r="C499" s="113"/>
      <c r="D499" s="222"/>
      <c r="E499" s="101"/>
      <c r="F499" s="108" t="s">
        <v>708</v>
      </c>
      <c r="G499" s="121" t="s">
        <v>273</v>
      </c>
      <c r="H499" s="101" t="s">
        <v>22</v>
      </c>
      <c r="J499" s="109">
        <v>20758001.809999999</v>
      </c>
      <c r="K499" s="125"/>
      <c r="L499" s="114">
        <v>44707</v>
      </c>
      <c r="M499" s="114">
        <f t="shared" si="0"/>
        <v>44737</v>
      </c>
      <c r="N499" s="126"/>
      <c r="O499" s="127"/>
      <c r="P499" s="127"/>
      <c r="Q499" s="127"/>
      <c r="R499" s="127"/>
      <c r="S499" s="127"/>
    </row>
    <row r="500" spans="3:19" outlineLevel="1" x14ac:dyDescent="0.25">
      <c r="C500" s="113"/>
      <c r="D500" s="222"/>
      <c r="E500" s="101"/>
      <c r="F500" s="108" t="s">
        <v>709</v>
      </c>
      <c r="G500" s="121" t="s">
        <v>273</v>
      </c>
      <c r="H500" s="101" t="s">
        <v>22</v>
      </c>
      <c r="J500" s="109">
        <v>27561467.43</v>
      </c>
      <c r="K500" s="125"/>
      <c r="L500" s="114">
        <v>44741</v>
      </c>
      <c r="M500" s="114">
        <f t="shared" si="0"/>
        <v>44771</v>
      </c>
      <c r="N500" s="126"/>
      <c r="O500" s="127"/>
      <c r="P500" s="127"/>
      <c r="Q500" s="127"/>
      <c r="R500" s="127"/>
      <c r="S500" s="127"/>
    </row>
    <row r="501" spans="3:19" outlineLevel="1" x14ac:dyDescent="0.25">
      <c r="C501" s="113"/>
      <c r="D501" s="222"/>
      <c r="E501" s="101"/>
      <c r="F501" s="108" t="s">
        <v>710</v>
      </c>
      <c r="G501" s="121" t="s">
        <v>273</v>
      </c>
      <c r="H501" s="101" t="s">
        <v>22</v>
      </c>
      <c r="J501" s="109">
        <v>13780734.310000001</v>
      </c>
      <c r="K501" s="125"/>
      <c r="L501" s="114">
        <v>44753</v>
      </c>
      <c r="M501" s="114">
        <f t="shared" si="0"/>
        <v>44783</v>
      </c>
      <c r="N501" s="126"/>
      <c r="O501" s="127"/>
      <c r="P501" s="127"/>
      <c r="Q501" s="127"/>
      <c r="R501" s="127"/>
      <c r="S501" s="127"/>
    </row>
    <row r="502" spans="3:19" outlineLevel="1" x14ac:dyDescent="0.25">
      <c r="C502" s="113"/>
      <c r="D502" s="222"/>
      <c r="E502" s="101"/>
      <c r="F502" s="108" t="s">
        <v>711</v>
      </c>
      <c r="G502" s="121" t="s">
        <v>273</v>
      </c>
      <c r="H502" s="101" t="s">
        <v>22</v>
      </c>
      <c r="J502" s="109">
        <v>41342201.740000002</v>
      </c>
      <c r="K502" s="125"/>
      <c r="L502" s="114">
        <v>44784</v>
      </c>
      <c r="M502" s="114">
        <f t="shared" si="0"/>
        <v>44814</v>
      </c>
      <c r="N502" s="126"/>
      <c r="O502" s="127"/>
      <c r="P502" s="127"/>
      <c r="Q502" s="127"/>
      <c r="R502" s="127"/>
      <c r="S502" s="127"/>
    </row>
    <row r="503" spans="3:19" outlineLevel="1" x14ac:dyDescent="0.25">
      <c r="C503" s="113"/>
      <c r="D503" s="222"/>
      <c r="E503" s="101"/>
      <c r="F503" s="108" t="s">
        <v>712</v>
      </c>
      <c r="G503" s="121" t="s">
        <v>273</v>
      </c>
      <c r="H503" s="101" t="s">
        <v>22</v>
      </c>
      <c r="J503" s="109">
        <v>13780734.310000001</v>
      </c>
      <c r="K503" s="125"/>
      <c r="L503" s="114">
        <v>44834</v>
      </c>
      <c r="M503" s="114">
        <f t="shared" si="0"/>
        <v>44864</v>
      </c>
      <c r="N503" s="126"/>
      <c r="O503" s="127"/>
      <c r="P503" s="127"/>
      <c r="Q503" s="127"/>
      <c r="R503" s="127"/>
      <c r="S503" s="127"/>
    </row>
    <row r="504" spans="3:19" outlineLevel="1" x14ac:dyDescent="0.25">
      <c r="C504" s="113"/>
      <c r="D504" s="222"/>
      <c r="E504" s="118" t="s">
        <v>1166</v>
      </c>
      <c r="F504" s="113" t="s">
        <v>1485</v>
      </c>
      <c r="G504" s="121"/>
      <c r="H504" s="101"/>
      <c r="J504" s="163">
        <f>SUM(J488:J503)</f>
        <v>779429119.06999946</v>
      </c>
      <c r="K504" s="125"/>
      <c r="L504" s="114"/>
      <c r="M504" s="114"/>
      <c r="N504" s="126"/>
      <c r="O504" s="127"/>
      <c r="P504" s="127"/>
      <c r="Q504" s="127"/>
      <c r="R504" s="127"/>
      <c r="S504" s="127"/>
    </row>
    <row r="505" spans="3:19" outlineLevel="2" x14ac:dyDescent="0.25">
      <c r="C505" s="108"/>
      <c r="D505" s="222"/>
      <c r="E505" s="101"/>
      <c r="F505" s="108"/>
      <c r="G505" s="101"/>
      <c r="H505" s="101"/>
      <c r="J505" s="117"/>
      <c r="K505" s="125"/>
      <c r="L505" s="114"/>
      <c r="M505" s="114"/>
      <c r="N505" s="126"/>
      <c r="O505" s="127"/>
      <c r="P505" s="127"/>
      <c r="Q505" s="127"/>
      <c r="R505" s="127"/>
      <c r="S505" s="127"/>
    </row>
    <row r="506" spans="3:19" outlineLevel="2" x14ac:dyDescent="0.25">
      <c r="C506" s="108" t="s">
        <v>1254</v>
      </c>
      <c r="D506" s="222">
        <v>811034480</v>
      </c>
      <c r="E506" s="101" t="s">
        <v>500</v>
      </c>
      <c r="F506" s="108" t="s">
        <v>488</v>
      </c>
      <c r="G506" s="162" t="s">
        <v>501</v>
      </c>
      <c r="H506" s="101"/>
      <c r="J506" s="117">
        <v>4733146</v>
      </c>
      <c r="K506" s="125"/>
      <c r="L506" s="114"/>
      <c r="M506" s="114" t="s">
        <v>1437</v>
      </c>
      <c r="N506" s="126"/>
      <c r="O506" s="127"/>
      <c r="P506" s="127"/>
      <c r="Q506" s="127"/>
      <c r="R506" s="127"/>
      <c r="S506" s="127"/>
    </row>
    <row r="507" spans="3:19" outlineLevel="2" x14ac:dyDescent="0.25">
      <c r="C507" s="108"/>
      <c r="D507" s="222"/>
      <c r="E507" s="101"/>
      <c r="F507" s="108"/>
      <c r="G507" s="162"/>
      <c r="H507" s="101"/>
      <c r="J507" s="117"/>
      <c r="K507" s="125"/>
      <c r="L507" s="114"/>
      <c r="M507" s="114"/>
      <c r="N507" s="126"/>
      <c r="O507" s="127"/>
      <c r="P507" s="127"/>
      <c r="Q507" s="127"/>
      <c r="R507" s="127"/>
      <c r="S507" s="127"/>
    </row>
    <row r="508" spans="3:19" outlineLevel="2" x14ac:dyDescent="0.25">
      <c r="C508" s="108" t="s">
        <v>1254</v>
      </c>
      <c r="D508" s="222">
        <v>31282486</v>
      </c>
      <c r="E508" s="101" t="s">
        <v>492</v>
      </c>
      <c r="F508" s="108" t="s">
        <v>486</v>
      </c>
      <c r="G508" s="121" t="s">
        <v>493</v>
      </c>
      <c r="H508" s="101"/>
      <c r="J508" s="117">
        <v>15859899</v>
      </c>
      <c r="K508" s="125"/>
      <c r="L508" s="114">
        <v>45016</v>
      </c>
      <c r="M508" s="114">
        <v>45016</v>
      </c>
      <c r="N508" s="126"/>
      <c r="O508" s="127"/>
      <c r="P508" s="127"/>
      <c r="Q508" s="127"/>
      <c r="R508" s="127"/>
      <c r="S508" s="127"/>
    </row>
    <row r="509" spans="3:19" outlineLevel="2" x14ac:dyDescent="0.25">
      <c r="C509" s="108"/>
      <c r="D509" s="222"/>
      <c r="E509" s="101"/>
      <c r="F509" s="108"/>
      <c r="G509" s="121"/>
      <c r="H509" s="101"/>
      <c r="J509" s="117"/>
      <c r="K509" s="125"/>
      <c r="L509" s="114"/>
      <c r="M509" s="114"/>
      <c r="N509" s="126"/>
      <c r="O509" s="127"/>
      <c r="P509" s="127"/>
      <c r="Q509" s="127"/>
      <c r="R509" s="127"/>
      <c r="S509" s="127"/>
    </row>
    <row r="510" spans="3:19" outlineLevel="2" x14ac:dyDescent="0.25">
      <c r="C510" s="108" t="s">
        <v>1254</v>
      </c>
      <c r="D510" s="222">
        <v>890100251</v>
      </c>
      <c r="E510" s="101" t="s">
        <v>575</v>
      </c>
      <c r="F510" s="108" t="s">
        <v>1766</v>
      </c>
      <c r="G510" s="121" t="s">
        <v>576</v>
      </c>
      <c r="H510" s="101" t="s">
        <v>22</v>
      </c>
      <c r="J510" s="117">
        <v>274614365</v>
      </c>
      <c r="K510" s="125"/>
      <c r="L510" s="114">
        <v>44972</v>
      </c>
      <c r="M510" s="114">
        <f>+L510+30</f>
        <v>45002</v>
      </c>
      <c r="N510" s="126"/>
      <c r="O510" s="127"/>
      <c r="P510" s="127"/>
      <c r="Q510" s="127"/>
      <c r="R510" s="127"/>
      <c r="S510" s="127"/>
    </row>
    <row r="511" spans="3:19" outlineLevel="1" x14ac:dyDescent="0.25">
      <c r="C511" s="113"/>
      <c r="D511" s="222"/>
      <c r="E511" s="118"/>
      <c r="F511" s="108"/>
      <c r="G511" s="121"/>
      <c r="H511" s="101"/>
      <c r="J511" s="117"/>
      <c r="K511" s="125"/>
      <c r="L511" s="114"/>
      <c r="M511" s="114"/>
      <c r="N511" s="126"/>
      <c r="O511" s="127"/>
      <c r="P511" s="127"/>
      <c r="Q511" s="127"/>
      <c r="R511" s="127"/>
      <c r="S511" s="127"/>
    </row>
    <row r="512" spans="3:19" outlineLevel="2" x14ac:dyDescent="0.25">
      <c r="C512" s="108" t="s">
        <v>1254</v>
      </c>
      <c r="D512" s="222">
        <v>900600463</v>
      </c>
      <c r="E512" s="101" t="s">
        <v>523</v>
      </c>
      <c r="F512" s="108" t="s">
        <v>488</v>
      </c>
      <c r="G512" s="121" t="s">
        <v>524</v>
      </c>
      <c r="H512" s="101"/>
      <c r="J512" s="117">
        <v>295294531</v>
      </c>
      <c r="K512" s="125"/>
      <c r="L512" s="114"/>
      <c r="M512" s="114" t="s">
        <v>1437</v>
      </c>
      <c r="N512" s="126"/>
      <c r="O512" s="127"/>
      <c r="P512" s="127"/>
      <c r="Q512" s="127"/>
      <c r="R512" s="127"/>
      <c r="S512" s="127"/>
    </row>
    <row r="513" spans="3:19" outlineLevel="2" x14ac:dyDescent="0.25">
      <c r="C513" s="108"/>
      <c r="D513" s="222"/>
      <c r="E513" s="101"/>
      <c r="F513" s="108"/>
      <c r="G513" s="121"/>
      <c r="H513" s="101"/>
      <c r="J513" s="117"/>
      <c r="K513" s="125"/>
      <c r="L513" s="114"/>
      <c r="M513" s="114"/>
      <c r="N513" s="126"/>
      <c r="O513" s="127"/>
      <c r="P513" s="127"/>
      <c r="Q513" s="127"/>
      <c r="R513" s="127"/>
      <c r="S513" s="127"/>
    </row>
    <row r="514" spans="3:19" ht="89.25" outlineLevel="2" x14ac:dyDescent="0.25">
      <c r="C514" s="108" t="s">
        <v>1254</v>
      </c>
      <c r="D514" s="222">
        <v>805017736</v>
      </c>
      <c r="E514" s="101" t="s">
        <v>628</v>
      </c>
      <c r="F514" s="108" t="s">
        <v>627</v>
      </c>
      <c r="G514" s="149" t="s">
        <v>1343</v>
      </c>
      <c r="H514" s="101" t="s">
        <v>22</v>
      </c>
      <c r="J514" s="109">
        <v>39176736</v>
      </c>
      <c r="K514" s="125"/>
      <c r="L514" s="114">
        <v>44975</v>
      </c>
      <c r="M514" s="114">
        <f t="shared" ref="M514:M530" si="1">+L514+30</f>
        <v>45005</v>
      </c>
      <c r="N514" s="126"/>
      <c r="O514" s="127"/>
      <c r="P514" s="127"/>
      <c r="Q514" s="127"/>
      <c r="R514" s="127"/>
      <c r="S514" s="127"/>
    </row>
    <row r="515" spans="3:19" outlineLevel="2" x14ac:dyDescent="0.25">
      <c r="C515" s="113"/>
      <c r="D515" s="222"/>
      <c r="E515" s="101"/>
      <c r="F515" s="108" t="s">
        <v>630</v>
      </c>
      <c r="G515" s="121" t="s">
        <v>629</v>
      </c>
      <c r="H515" s="101" t="s">
        <v>22</v>
      </c>
      <c r="J515" s="109">
        <v>33679789</v>
      </c>
      <c r="K515" s="125"/>
      <c r="L515" s="114">
        <v>44984</v>
      </c>
      <c r="M515" s="114">
        <f t="shared" si="1"/>
        <v>45014</v>
      </c>
      <c r="N515" s="126"/>
      <c r="O515" s="127"/>
      <c r="P515" s="127"/>
      <c r="Q515" s="127"/>
      <c r="R515" s="127"/>
      <c r="S515" s="127"/>
    </row>
    <row r="516" spans="3:19" outlineLevel="2" x14ac:dyDescent="0.25">
      <c r="C516" s="113"/>
      <c r="D516" s="222"/>
      <c r="E516" s="101"/>
      <c r="F516" s="108" t="s">
        <v>631</v>
      </c>
      <c r="G516" s="121" t="s">
        <v>629</v>
      </c>
      <c r="H516" s="101" t="s">
        <v>22</v>
      </c>
      <c r="J516" s="109">
        <v>5737704</v>
      </c>
      <c r="K516" s="125"/>
      <c r="L516" s="114">
        <v>44991</v>
      </c>
      <c r="M516" s="114">
        <f t="shared" si="1"/>
        <v>45021</v>
      </c>
      <c r="N516" s="126"/>
      <c r="O516" s="127"/>
      <c r="P516" s="127"/>
      <c r="Q516" s="127"/>
      <c r="R516" s="127"/>
      <c r="S516" s="127"/>
    </row>
    <row r="517" spans="3:19" outlineLevel="2" x14ac:dyDescent="0.25">
      <c r="C517" s="113"/>
      <c r="D517" s="222"/>
      <c r="E517" s="101"/>
      <c r="F517" s="108" t="s">
        <v>632</v>
      </c>
      <c r="G517" s="121" t="s">
        <v>629</v>
      </c>
      <c r="H517" s="101" t="s">
        <v>22</v>
      </c>
      <c r="J517" s="109">
        <v>27935293</v>
      </c>
      <c r="K517" s="125"/>
      <c r="L517" s="114">
        <v>44991</v>
      </c>
      <c r="M517" s="114">
        <f t="shared" si="1"/>
        <v>45021</v>
      </c>
      <c r="N517" s="126"/>
      <c r="O517" s="127"/>
      <c r="P517" s="127"/>
      <c r="Q517" s="127"/>
      <c r="R517" s="127"/>
      <c r="S517" s="127"/>
    </row>
    <row r="518" spans="3:19" outlineLevel="2" x14ac:dyDescent="0.25">
      <c r="C518" s="113"/>
      <c r="D518" s="222"/>
      <c r="E518" s="101"/>
      <c r="F518" s="108" t="s">
        <v>633</v>
      </c>
      <c r="G518" s="121" t="s">
        <v>629</v>
      </c>
      <c r="H518" s="101" t="s">
        <v>22</v>
      </c>
      <c r="J518" s="109">
        <v>3176611</v>
      </c>
      <c r="K518" s="125"/>
      <c r="L518" s="114">
        <v>44991</v>
      </c>
      <c r="M518" s="114">
        <f t="shared" si="1"/>
        <v>45021</v>
      </c>
      <c r="N518" s="126"/>
      <c r="O518" s="127"/>
      <c r="P518" s="127"/>
      <c r="Q518" s="127"/>
      <c r="R518" s="127"/>
      <c r="S518" s="127"/>
    </row>
    <row r="519" spans="3:19" outlineLevel="2" x14ac:dyDescent="0.25">
      <c r="C519" s="113"/>
      <c r="D519" s="222"/>
      <c r="E519" s="101"/>
      <c r="F519" s="108" t="s">
        <v>634</v>
      </c>
      <c r="G519" s="121" t="s">
        <v>629</v>
      </c>
      <c r="H519" s="101" t="s">
        <v>22</v>
      </c>
      <c r="J519" s="109">
        <v>8109255</v>
      </c>
      <c r="K519" s="125"/>
      <c r="L519" s="114">
        <v>44991</v>
      </c>
      <c r="M519" s="114">
        <f t="shared" si="1"/>
        <v>45021</v>
      </c>
      <c r="N519" s="126"/>
      <c r="O519" s="127"/>
      <c r="P519" s="127"/>
      <c r="Q519" s="127"/>
      <c r="R519" s="127"/>
      <c r="S519" s="127"/>
    </row>
    <row r="520" spans="3:19" outlineLevel="2" x14ac:dyDescent="0.25">
      <c r="C520" s="113"/>
      <c r="D520" s="222"/>
      <c r="E520" s="101"/>
      <c r="F520" s="108" t="s">
        <v>635</v>
      </c>
      <c r="G520" s="121" t="s">
        <v>629</v>
      </c>
      <c r="H520" s="101" t="s">
        <v>22</v>
      </c>
      <c r="J520" s="109">
        <v>3451595</v>
      </c>
      <c r="K520" s="125"/>
      <c r="L520" s="114">
        <v>44991</v>
      </c>
      <c r="M520" s="114">
        <f t="shared" si="1"/>
        <v>45021</v>
      </c>
      <c r="N520" s="126"/>
      <c r="O520" s="127"/>
      <c r="P520" s="127"/>
      <c r="Q520" s="127"/>
      <c r="R520" s="127"/>
      <c r="S520" s="127"/>
    </row>
    <row r="521" spans="3:19" outlineLevel="2" x14ac:dyDescent="0.25">
      <c r="C521" s="113"/>
      <c r="D521" s="222"/>
      <c r="E521" s="101"/>
      <c r="F521" s="108" t="s">
        <v>636</v>
      </c>
      <c r="G521" s="121" t="s">
        <v>629</v>
      </c>
      <c r="H521" s="101" t="s">
        <v>22</v>
      </c>
      <c r="J521" s="109">
        <v>2479008</v>
      </c>
      <c r="K521" s="125"/>
      <c r="L521" s="114">
        <v>44991</v>
      </c>
      <c r="M521" s="114">
        <f t="shared" si="1"/>
        <v>45021</v>
      </c>
      <c r="N521" s="126"/>
      <c r="O521" s="127"/>
      <c r="P521" s="127"/>
      <c r="Q521" s="127"/>
      <c r="R521" s="127"/>
      <c r="S521" s="127"/>
    </row>
    <row r="522" spans="3:19" outlineLevel="2" x14ac:dyDescent="0.25">
      <c r="C522" s="113"/>
      <c r="D522" s="222"/>
      <c r="E522" s="101"/>
      <c r="F522" s="108" t="s">
        <v>637</v>
      </c>
      <c r="G522" s="121" t="s">
        <v>629</v>
      </c>
      <c r="H522" s="101" t="s">
        <v>22</v>
      </c>
      <c r="J522" s="109">
        <v>26140807</v>
      </c>
      <c r="K522" s="125"/>
      <c r="L522" s="114">
        <v>44991</v>
      </c>
      <c r="M522" s="114">
        <f t="shared" si="1"/>
        <v>45021</v>
      </c>
      <c r="N522" s="126"/>
      <c r="O522" s="127"/>
      <c r="P522" s="127"/>
      <c r="Q522" s="127"/>
      <c r="R522" s="127"/>
      <c r="S522" s="127"/>
    </row>
    <row r="523" spans="3:19" outlineLevel="2" x14ac:dyDescent="0.25">
      <c r="C523" s="113"/>
      <c r="D523" s="222"/>
      <c r="E523" s="101"/>
      <c r="F523" s="108" t="s">
        <v>638</v>
      </c>
      <c r="G523" s="121" t="s">
        <v>629</v>
      </c>
      <c r="H523" s="101" t="s">
        <v>22</v>
      </c>
      <c r="J523" s="109">
        <v>1876749</v>
      </c>
      <c r="K523" s="125"/>
      <c r="L523" s="114">
        <v>44991</v>
      </c>
      <c r="M523" s="114">
        <f t="shared" si="1"/>
        <v>45021</v>
      </c>
      <c r="N523" s="126"/>
      <c r="O523" s="127"/>
      <c r="P523" s="127"/>
      <c r="Q523" s="127"/>
      <c r="R523" s="127"/>
      <c r="S523" s="127"/>
    </row>
    <row r="524" spans="3:19" outlineLevel="2" x14ac:dyDescent="0.25">
      <c r="C524" s="113"/>
      <c r="D524" s="222"/>
      <c r="E524" s="101"/>
      <c r="F524" s="108" t="s">
        <v>639</v>
      </c>
      <c r="G524" s="121" t="s">
        <v>629</v>
      </c>
      <c r="H524" s="101" t="s">
        <v>22</v>
      </c>
      <c r="J524" s="109">
        <v>5974044</v>
      </c>
      <c r="K524" s="125"/>
      <c r="L524" s="114">
        <v>45008</v>
      </c>
      <c r="M524" s="114">
        <f t="shared" si="1"/>
        <v>45038</v>
      </c>
      <c r="N524" s="126"/>
      <c r="O524" s="127"/>
      <c r="P524" s="127"/>
      <c r="Q524" s="127"/>
      <c r="R524" s="127"/>
      <c r="S524" s="127"/>
    </row>
    <row r="525" spans="3:19" outlineLevel="2" x14ac:dyDescent="0.25">
      <c r="C525" s="113"/>
      <c r="D525" s="222"/>
      <c r="E525" s="101"/>
      <c r="F525" s="108" t="s">
        <v>640</v>
      </c>
      <c r="G525" s="121" t="s">
        <v>629</v>
      </c>
      <c r="H525" s="101" t="s">
        <v>22</v>
      </c>
      <c r="J525" s="109">
        <v>2109156</v>
      </c>
      <c r="K525" s="125"/>
      <c r="L525" s="114">
        <v>45008</v>
      </c>
      <c r="M525" s="114">
        <f t="shared" si="1"/>
        <v>45038</v>
      </c>
      <c r="N525" s="126"/>
      <c r="O525" s="127"/>
      <c r="P525" s="127"/>
      <c r="Q525" s="127"/>
      <c r="R525" s="127"/>
      <c r="S525" s="127"/>
    </row>
    <row r="526" spans="3:19" outlineLevel="2" x14ac:dyDescent="0.25">
      <c r="C526" s="113"/>
      <c r="D526" s="222"/>
      <c r="E526" s="101"/>
      <c r="F526" s="108" t="s">
        <v>641</v>
      </c>
      <c r="G526" s="121" t="s">
        <v>629</v>
      </c>
      <c r="H526" s="101" t="s">
        <v>22</v>
      </c>
      <c r="J526" s="109">
        <v>21425534</v>
      </c>
      <c r="K526" s="125"/>
      <c r="L526" s="114">
        <v>45008</v>
      </c>
      <c r="M526" s="114">
        <f t="shared" si="1"/>
        <v>45038</v>
      </c>
      <c r="N526" s="126"/>
      <c r="O526" s="127"/>
      <c r="P526" s="127"/>
      <c r="Q526" s="127"/>
      <c r="R526" s="127"/>
      <c r="S526" s="127"/>
    </row>
    <row r="527" spans="3:19" outlineLevel="2" x14ac:dyDescent="0.25">
      <c r="C527" s="113"/>
      <c r="D527" s="222"/>
      <c r="E527" s="101"/>
      <c r="F527" s="108" t="s">
        <v>642</v>
      </c>
      <c r="G527" s="121" t="s">
        <v>629</v>
      </c>
      <c r="H527" s="101" t="s">
        <v>22</v>
      </c>
      <c r="J527" s="109">
        <v>3670531</v>
      </c>
      <c r="K527" s="125"/>
      <c r="L527" s="114">
        <v>45010</v>
      </c>
      <c r="M527" s="114">
        <f t="shared" si="1"/>
        <v>45040</v>
      </c>
      <c r="N527" s="126"/>
      <c r="O527" s="127"/>
      <c r="P527" s="127"/>
      <c r="Q527" s="127"/>
      <c r="R527" s="127"/>
      <c r="S527" s="127"/>
    </row>
    <row r="528" spans="3:19" outlineLevel="2" x14ac:dyDescent="0.25">
      <c r="C528" s="113"/>
      <c r="D528" s="222"/>
      <c r="E528" s="101"/>
      <c r="F528" s="108" t="s">
        <v>643</v>
      </c>
      <c r="G528" s="121" t="s">
        <v>629</v>
      </c>
      <c r="H528" s="101" t="s">
        <v>22</v>
      </c>
      <c r="J528" s="109">
        <v>5396812</v>
      </c>
      <c r="K528" s="125"/>
      <c r="L528" s="114">
        <v>45012</v>
      </c>
      <c r="M528" s="114">
        <f t="shared" si="1"/>
        <v>45042</v>
      </c>
      <c r="N528" s="126"/>
      <c r="O528" s="127"/>
      <c r="P528" s="127"/>
      <c r="Q528" s="127"/>
      <c r="R528" s="127"/>
      <c r="S528" s="127"/>
    </row>
    <row r="529" spans="3:19" outlineLevel="2" x14ac:dyDescent="0.25">
      <c r="C529" s="113"/>
      <c r="D529" s="222"/>
      <c r="E529" s="101"/>
      <c r="F529" s="108" t="s">
        <v>644</v>
      </c>
      <c r="G529" s="121" t="s">
        <v>629</v>
      </c>
      <c r="H529" s="101" t="s">
        <v>22</v>
      </c>
      <c r="J529" s="109">
        <v>14753750</v>
      </c>
      <c r="K529" s="125"/>
      <c r="L529" s="114">
        <v>45012</v>
      </c>
      <c r="M529" s="114">
        <f t="shared" si="1"/>
        <v>45042</v>
      </c>
      <c r="N529" s="126"/>
      <c r="O529" s="127"/>
      <c r="P529" s="127"/>
      <c r="Q529" s="127"/>
      <c r="R529" s="127"/>
      <c r="S529" s="127"/>
    </row>
    <row r="530" spans="3:19" outlineLevel="2" x14ac:dyDescent="0.25">
      <c r="C530" s="113"/>
      <c r="D530" s="222"/>
      <c r="E530" s="101"/>
      <c r="F530" s="108" t="s">
        <v>645</v>
      </c>
      <c r="G530" s="121" t="s">
        <v>629</v>
      </c>
      <c r="H530" s="101" t="s">
        <v>22</v>
      </c>
      <c r="J530" s="109">
        <v>15252971</v>
      </c>
      <c r="K530" s="125"/>
      <c r="L530" s="114">
        <v>45012</v>
      </c>
      <c r="M530" s="114">
        <f t="shared" si="1"/>
        <v>45042</v>
      </c>
      <c r="N530" s="126"/>
      <c r="O530" s="127"/>
      <c r="P530" s="127"/>
      <c r="Q530" s="127"/>
      <c r="R530" s="127"/>
      <c r="S530" s="127"/>
    </row>
    <row r="531" spans="3:19" outlineLevel="2" x14ac:dyDescent="0.25">
      <c r="C531" s="113"/>
      <c r="D531" s="222"/>
      <c r="E531" s="101"/>
      <c r="F531" s="108" t="s">
        <v>1763</v>
      </c>
      <c r="G531" s="121"/>
      <c r="H531" s="101"/>
      <c r="J531" s="109">
        <v>831405.92</v>
      </c>
      <c r="K531" s="125"/>
      <c r="L531" s="114"/>
      <c r="M531" s="114">
        <v>44967</v>
      </c>
      <c r="N531" s="126"/>
      <c r="O531" s="127"/>
      <c r="P531" s="127"/>
      <c r="Q531" s="127"/>
      <c r="R531" s="127"/>
      <c r="S531" s="127"/>
    </row>
    <row r="532" spans="3:19" outlineLevel="2" x14ac:dyDescent="0.25">
      <c r="C532" s="113"/>
      <c r="D532" s="222"/>
      <c r="E532" s="101"/>
      <c r="F532" s="108" t="s">
        <v>1764</v>
      </c>
      <c r="G532" s="121"/>
      <c r="H532" s="101"/>
      <c r="J532" s="109">
        <v>595417</v>
      </c>
      <c r="K532" s="125"/>
      <c r="L532" s="114"/>
      <c r="M532" s="114">
        <v>44975</v>
      </c>
      <c r="N532" s="126"/>
      <c r="O532" s="127"/>
      <c r="P532" s="127"/>
      <c r="Q532" s="127"/>
      <c r="R532" s="127"/>
      <c r="S532" s="127"/>
    </row>
    <row r="533" spans="3:19" outlineLevel="2" x14ac:dyDescent="0.25">
      <c r="C533" s="113"/>
      <c r="D533" s="222"/>
      <c r="E533" s="101"/>
      <c r="F533" s="108" t="s">
        <v>1765</v>
      </c>
      <c r="G533" s="121"/>
      <c r="H533" s="101"/>
      <c r="J533" s="109">
        <v>178876.26</v>
      </c>
      <c r="K533" s="125"/>
      <c r="L533" s="114"/>
      <c r="M533" s="114">
        <v>44982</v>
      </c>
      <c r="N533" s="126"/>
      <c r="O533" s="127"/>
      <c r="P533" s="127"/>
      <c r="Q533" s="127"/>
      <c r="R533" s="127"/>
      <c r="S533" s="127"/>
    </row>
    <row r="534" spans="3:19" outlineLevel="1" x14ac:dyDescent="0.25">
      <c r="C534" s="113"/>
      <c r="D534" s="222"/>
      <c r="E534" s="118" t="s">
        <v>1169</v>
      </c>
      <c r="F534" s="113" t="s">
        <v>1485</v>
      </c>
      <c r="G534" s="121"/>
      <c r="H534" s="101"/>
      <c r="J534" s="117">
        <f>SUM(J514:J533)</f>
        <v>221952044.17999998</v>
      </c>
      <c r="K534" s="125"/>
      <c r="L534" s="114"/>
      <c r="M534" s="114"/>
      <c r="N534" s="126"/>
      <c r="O534" s="127"/>
      <c r="P534" s="127"/>
      <c r="Q534" s="127"/>
      <c r="R534" s="127"/>
      <c r="S534" s="127"/>
    </row>
    <row r="535" spans="3:19" outlineLevel="1" x14ac:dyDescent="0.25">
      <c r="C535" s="113"/>
      <c r="D535" s="222"/>
      <c r="E535" s="118"/>
      <c r="F535" s="108"/>
      <c r="G535" s="121"/>
      <c r="H535" s="101"/>
      <c r="J535" s="117"/>
      <c r="K535" s="125"/>
      <c r="L535" s="114"/>
      <c r="M535" s="114"/>
      <c r="N535" s="126"/>
      <c r="O535" s="127"/>
      <c r="P535" s="127"/>
      <c r="Q535" s="127"/>
      <c r="R535" s="127"/>
      <c r="S535" s="127"/>
    </row>
    <row r="536" spans="3:19" outlineLevel="2" x14ac:dyDescent="0.25">
      <c r="C536" s="108" t="s">
        <v>1254</v>
      </c>
      <c r="D536" s="222">
        <v>900863147</v>
      </c>
      <c r="E536" s="101" t="s">
        <v>541</v>
      </c>
      <c r="F536" s="108" t="s">
        <v>486</v>
      </c>
      <c r="G536" s="101" t="s">
        <v>542</v>
      </c>
      <c r="H536" s="101"/>
      <c r="J536" s="117">
        <v>3295520</v>
      </c>
      <c r="K536" s="125"/>
      <c r="L536" s="114"/>
      <c r="M536" s="114" t="s">
        <v>1437</v>
      </c>
      <c r="N536" s="126"/>
      <c r="O536" s="127"/>
      <c r="P536" s="127"/>
      <c r="Q536" s="127"/>
      <c r="R536" s="127"/>
      <c r="S536" s="127"/>
    </row>
    <row r="537" spans="3:19" outlineLevel="2" x14ac:dyDescent="0.25">
      <c r="C537" s="108"/>
      <c r="D537" s="222"/>
      <c r="E537" s="101"/>
      <c r="F537" s="108"/>
      <c r="G537" s="101"/>
      <c r="H537" s="101"/>
      <c r="J537" s="117"/>
      <c r="K537" s="125"/>
      <c r="L537" s="114"/>
      <c r="M537" s="114"/>
      <c r="N537" s="126"/>
      <c r="O537" s="127"/>
      <c r="P537" s="127"/>
      <c r="Q537" s="127"/>
      <c r="R537" s="127"/>
      <c r="S537" s="127"/>
    </row>
    <row r="538" spans="3:19" outlineLevel="2" x14ac:dyDescent="0.25">
      <c r="C538" s="108" t="s">
        <v>1254</v>
      </c>
      <c r="D538" s="222">
        <v>900470358</v>
      </c>
      <c r="E538" s="101" t="s">
        <v>517</v>
      </c>
      <c r="F538" s="108" t="s">
        <v>488</v>
      </c>
      <c r="G538" s="101" t="s">
        <v>518</v>
      </c>
      <c r="H538" s="101"/>
      <c r="J538" s="117">
        <v>61373810</v>
      </c>
      <c r="K538" s="125"/>
      <c r="L538" s="114"/>
      <c r="M538" s="114" t="s">
        <v>1437</v>
      </c>
      <c r="N538" s="126"/>
      <c r="O538" s="127"/>
      <c r="P538" s="127"/>
      <c r="Q538" s="127"/>
      <c r="R538" s="127"/>
      <c r="S538" s="127"/>
    </row>
    <row r="539" spans="3:19" outlineLevel="2" x14ac:dyDescent="0.25">
      <c r="C539" s="108"/>
      <c r="D539" s="222"/>
      <c r="E539" s="101"/>
      <c r="F539" s="108"/>
      <c r="G539" s="101"/>
      <c r="H539" s="101"/>
      <c r="J539" s="117"/>
      <c r="K539" s="125"/>
      <c r="L539" s="114"/>
      <c r="M539" s="114"/>
      <c r="N539" s="126"/>
      <c r="O539" s="127"/>
      <c r="P539" s="127"/>
      <c r="Q539" s="127"/>
      <c r="R539" s="127"/>
      <c r="S539" s="127"/>
    </row>
    <row r="540" spans="3:19" outlineLevel="2" x14ac:dyDescent="0.25">
      <c r="C540" s="108" t="s">
        <v>1254</v>
      </c>
      <c r="D540" s="222">
        <v>901117648</v>
      </c>
      <c r="E540" s="101" t="s">
        <v>551</v>
      </c>
      <c r="F540" s="108" t="s">
        <v>486</v>
      </c>
      <c r="G540" s="121" t="s">
        <v>1277</v>
      </c>
      <c r="H540" s="101" t="s">
        <v>1276</v>
      </c>
      <c r="J540" s="117">
        <v>72272105</v>
      </c>
      <c r="K540" s="125"/>
      <c r="L540" s="114"/>
      <c r="M540" s="114" t="s">
        <v>1437</v>
      </c>
      <c r="N540" s="126"/>
      <c r="O540" s="127"/>
      <c r="P540" s="127"/>
      <c r="Q540" s="127"/>
      <c r="R540" s="127"/>
      <c r="S540" s="127"/>
    </row>
    <row r="541" spans="3:19" outlineLevel="2" x14ac:dyDescent="0.25">
      <c r="C541" s="108"/>
      <c r="D541" s="222"/>
      <c r="E541" s="101"/>
      <c r="F541" s="108"/>
      <c r="G541" s="121"/>
      <c r="H541" s="101"/>
      <c r="J541" s="117"/>
      <c r="K541" s="125"/>
      <c r="L541" s="114"/>
      <c r="M541" s="114"/>
      <c r="N541" s="126"/>
      <c r="O541" s="127"/>
      <c r="P541" s="127"/>
      <c r="Q541" s="127"/>
      <c r="R541" s="127"/>
      <c r="S541" s="127"/>
    </row>
    <row r="542" spans="3:19" outlineLevel="2" x14ac:dyDescent="0.25">
      <c r="C542" s="108" t="s">
        <v>1254</v>
      </c>
      <c r="D542" s="222">
        <v>900736049</v>
      </c>
      <c r="E542" s="101" t="s">
        <v>533</v>
      </c>
      <c r="F542" s="108" t="s">
        <v>488</v>
      </c>
      <c r="G542" s="121" t="s">
        <v>534</v>
      </c>
      <c r="H542" s="101"/>
      <c r="J542" s="117">
        <v>62546874</v>
      </c>
      <c r="K542" s="125"/>
      <c r="L542" s="114"/>
      <c r="M542" s="114" t="s">
        <v>1437</v>
      </c>
      <c r="N542" s="126"/>
      <c r="O542" s="127"/>
      <c r="P542" s="127"/>
      <c r="Q542" s="127"/>
      <c r="R542" s="127"/>
      <c r="S542" s="127"/>
    </row>
    <row r="543" spans="3:19" outlineLevel="2" x14ac:dyDescent="0.25">
      <c r="C543" s="108"/>
      <c r="D543" s="222"/>
      <c r="E543" s="101"/>
      <c r="F543" s="108"/>
      <c r="G543" s="121"/>
      <c r="H543" s="101"/>
      <c r="J543" s="117"/>
      <c r="K543" s="125"/>
      <c r="L543" s="114"/>
      <c r="M543" s="114"/>
      <c r="N543" s="126"/>
      <c r="O543" s="127"/>
      <c r="P543" s="127"/>
      <c r="Q543" s="127"/>
      <c r="R543" s="127"/>
      <c r="S543" s="127"/>
    </row>
    <row r="544" spans="3:19" outlineLevel="2" x14ac:dyDescent="0.25">
      <c r="C544" s="108" t="s">
        <v>1254</v>
      </c>
      <c r="D544" s="222">
        <v>900401650</v>
      </c>
      <c r="E544" s="101" t="s">
        <v>515</v>
      </c>
      <c r="F544" s="108" t="s">
        <v>488</v>
      </c>
      <c r="G544" s="121" t="s">
        <v>516</v>
      </c>
      <c r="H544" s="101"/>
      <c r="J544" s="117">
        <v>93956516</v>
      </c>
      <c r="K544" s="125"/>
      <c r="L544" s="114"/>
      <c r="M544" s="114" t="s">
        <v>1437</v>
      </c>
      <c r="N544" s="126"/>
      <c r="O544" s="127"/>
      <c r="P544" s="127"/>
      <c r="Q544" s="127"/>
      <c r="R544" s="127"/>
      <c r="S544" s="127"/>
    </row>
    <row r="545" spans="3:19" outlineLevel="2" x14ac:dyDescent="0.25">
      <c r="C545" s="108"/>
      <c r="D545" s="222"/>
      <c r="E545" s="101"/>
      <c r="F545" s="108"/>
      <c r="G545" s="121"/>
      <c r="H545" s="101"/>
      <c r="J545" s="117"/>
      <c r="K545" s="125"/>
      <c r="L545" s="114"/>
      <c r="M545" s="114"/>
      <c r="N545" s="126"/>
      <c r="O545" s="127"/>
      <c r="P545" s="127"/>
      <c r="Q545" s="127"/>
      <c r="R545" s="127"/>
      <c r="S545" s="127"/>
    </row>
    <row r="546" spans="3:19" outlineLevel="2" x14ac:dyDescent="0.25">
      <c r="C546" s="108" t="s">
        <v>1254</v>
      </c>
      <c r="D546" s="222">
        <v>805016278</v>
      </c>
      <c r="E546" s="101" t="s">
        <v>498</v>
      </c>
      <c r="F546" s="108" t="s">
        <v>660</v>
      </c>
      <c r="G546" s="121" t="s">
        <v>499</v>
      </c>
      <c r="H546" s="101" t="s">
        <v>22</v>
      </c>
      <c r="J546" s="109">
        <v>188205970</v>
      </c>
      <c r="K546" s="125"/>
      <c r="L546" s="114">
        <v>44972</v>
      </c>
      <c r="M546" s="114">
        <f>+L546+30</f>
        <v>45002</v>
      </c>
      <c r="N546" s="126"/>
      <c r="O546" s="127"/>
      <c r="P546" s="127"/>
      <c r="Q546" s="127"/>
      <c r="R546" s="127"/>
      <c r="S546" s="127"/>
    </row>
    <row r="547" spans="3:19" outlineLevel="2" x14ac:dyDescent="0.25">
      <c r="C547" s="108"/>
      <c r="D547" s="222"/>
      <c r="E547" s="101"/>
      <c r="F547" s="108" t="s">
        <v>486</v>
      </c>
      <c r="G547" s="121" t="s">
        <v>499</v>
      </c>
      <c r="H547" s="101"/>
      <c r="J547" s="109">
        <v>181288186</v>
      </c>
      <c r="K547" s="125"/>
      <c r="L547" s="114"/>
      <c r="M547" s="114"/>
      <c r="N547" s="126"/>
      <c r="O547" s="127"/>
      <c r="P547" s="127"/>
      <c r="Q547" s="127"/>
      <c r="R547" s="127"/>
      <c r="S547" s="127"/>
    </row>
    <row r="548" spans="3:19" outlineLevel="1" x14ac:dyDescent="0.25">
      <c r="C548" s="113"/>
      <c r="D548" s="222"/>
      <c r="E548" s="118" t="s">
        <v>1171</v>
      </c>
      <c r="F548" s="113" t="s">
        <v>1485</v>
      </c>
      <c r="G548" s="121"/>
      <c r="H548" s="101"/>
      <c r="J548" s="117">
        <f>SUM(J546:J547)</f>
        <v>369494156</v>
      </c>
      <c r="K548" s="125"/>
      <c r="L548" s="114"/>
      <c r="M548" s="114"/>
      <c r="N548" s="126"/>
      <c r="O548" s="127"/>
      <c r="P548" s="127"/>
      <c r="Q548" s="127"/>
      <c r="R548" s="127"/>
      <c r="S548" s="127"/>
    </row>
    <row r="549" spans="3:19" outlineLevel="1" x14ac:dyDescent="0.25">
      <c r="C549" s="113"/>
      <c r="D549" s="222"/>
      <c r="E549" s="118"/>
      <c r="F549" s="108"/>
      <c r="G549" s="121"/>
      <c r="H549" s="101"/>
      <c r="J549" s="117"/>
      <c r="K549" s="125"/>
      <c r="L549" s="114"/>
      <c r="M549" s="114"/>
      <c r="N549" s="126"/>
      <c r="O549" s="127"/>
      <c r="P549" s="127"/>
      <c r="Q549" s="127"/>
      <c r="R549" s="127"/>
      <c r="S549" s="127"/>
    </row>
    <row r="550" spans="3:19" outlineLevel="2" x14ac:dyDescent="0.25">
      <c r="C550" s="108" t="s">
        <v>1254</v>
      </c>
      <c r="D550" s="222">
        <v>900777196</v>
      </c>
      <c r="E550" s="101" t="s">
        <v>535</v>
      </c>
      <c r="F550" s="108" t="s">
        <v>488</v>
      </c>
      <c r="G550" s="101" t="s">
        <v>536</v>
      </c>
      <c r="H550" s="101"/>
      <c r="J550" s="117">
        <v>38175</v>
      </c>
      <c r="K550" s="125"/>
      <c r="L550" s="114"/>
      <c r="M550" s="114" t="s">
        <v>1437</v>
      </c>
      <c r="N550" s="126"/>
      <c r="O550" s="127"/>
      <c r="P550" s="127"/>
      <c r="Q550" s="127"/>
      <c r="R550" s="127"/>
      <c r="S550" s="127"/>
    </row>
    <row r="551" spans="3:19" outlineLevel="2" x14ac:dyDescent="0.25">
      <c r="C551" s="108"/>
      <c r="D551" s="222"/>
      <c r="E551" s="101"/>
      <c r="F551" s="108"/>
      <c r="G551" s="101"/>
      <c r="H551" s="101"/>
      <c r="J551" s="117"/>
      <c r="K551" s="125"/>
      <c r="L551" s="114"/>
      <c r="M551" s="114"/>
      <c r="N551" s="126"/>
      <c r="O551" s="127"/>
      <c r="P551" s="127"/>
      <c r="Q551" s="127"/>
      <c r="R551" s="127"/>
      <c r="S551" s="127"/>
    </row>
    <row r="552" spans="3:19" outlineLevel="2" x14ac:dyDescent="0.25">
      <c r="C552" s="108" t="s">
        <v>1254</v>
      </c>
      <c r="D552" s="222">
        <v>891800111</v>
      </c>
      <c r="E552" s="101" t="s">
        <v>600</v>
      </c>
      <c r="F552" s="108" t="s">
        <v>599</v>
      </c>
      <c r="G552" s="121" t="s">
        <v>601</v>
      </c>
      <c r="H552" s="101" t="s">
        <v>22</v>
      </c>
      <c r="J552" s="109">
        <v>3620008</v>
      </c>
      <c r="K552" s="125"/>
      <c r="L552" s="114">
        <v>44972</v>
      </c>
      <c r="M552" s="114">
        <f t="shared" ref="M552:M574" si="2">+L552+30</f>
        <v>45002</v>
      </c>
      <c r="N552" s="126"/>
      <c r="O552" s="127"/>
      <c r="P552" s="127"/>
      <c r="Q552" s="127"/>
      <c r="R552" s="127"/>
      <c r="S552" s="127"/>
    </row>
    <row r="553" spans="3:19" outlineLevel="2" x14ac:dyDescent="0.25">
      <c r="C553" s="113"/>
      <c r="D553" s="222"/>
      <c r="E553" s="101"/>
      <c r="F553" s="108" t="s">
        <v>602</v>
      </c>
      <c r="G553" s="121" t="s">
        <v>601</v>
      </c>
      <c r="H553" s="101" t="s">
        <v>22</v>
      </c>
      <c r="J553" s="109">
        <v>10235333</v>
      </c>
      <c r="K553" s="125"/>
      <c r="L553" s="114">
        <v>44972</v>
      </c>
      <c r="M553" s="114">
        <f t="shared" si="2"/>
        <v>45002</v>
      </c>
      <c r="N553" s="126"/>
      <c r="O553" s="127"/>
      <c r="P553" s="127"/>
      <c r="Q553" s="127"/>
      <c r="R553" s="127"/>
      <c r="S553" s="127"/>
    </row>
    <row r="554" spans="3:19" outlineLevel="2" x14ac:dyDescent="0.25">
      <c r="C554" s="113"/>
      <c r="D554" s="222"/>
      <c r="E554" s="101"/>
      <c r="F554" s="108" t="s">
        <v>603</v>
      </c>
      <c r="G554" s="121" t="s">
        <v>601</v>
      </c>
      <c r="H554" s="101" t="s">
        <v>22</v>
      </c>
      <c r="J554" s="109">
        <v>14358826</v>
      </c>
      <c r="K554" s="125"/>
      <c r="L554" s="114">
        <v>44972</v>
      </c>
      <c r="M554" s="114">
        <f t="shared" si="2"/>
        <v>45002</v>
      </c>
      <c r="N554" s="126"/>
      <c r="O554" s="127"/>
      <c r="P554" s="127"/>
      <c r="Q554" s="127"/>
      <c r="R554" s="127"/>
      <c r="S554" s="127"/>
    </row>
    <row r="555" spans="3:19" outlineLevel="2" x14ac:dyDescent="0.25">
      <c r="C555" s="113"/>
      <c r="D555" s="222"/>
      <c r="E555" s="101"/>
      <c r="F555" s="108" t="s">
        <v>604</v>
      </c>
      <c r="G555" s="121" t="s">
        <v>601</v>
      </c>
      <c r="H555" s="101" t="s">
        <v>22</v>
      </c>
      <c r="J555" s="109">
        <v>13832465</v>
      </c>
      <c r="K555" s="125"/>
      <c r="L555" s="114">
        <v>44972</v>
      </c>
      <c r="M555" s="114">
        <f t="shared" si="2"/>
        <v>45002</v>
      </c>
      <c r="N555" s="126"/>
      <c r="O555" s="127"/>
      <c r="P555" s="127"/>
      <c r="Q555" s="127"/>
      <c r="R555" s="127"/>
      <c r="S555" s="127"/>
    </row>
    <row r="556" spans="3:19" outlineLevel="2" x14ac:dyDescent="0.25">
      <c r="C556" s="113"/>
      <c r="D556" s="222"/>
      <c r="E556" s="101"/>
      <c r="F556" s="108" t="s">
        <v>605</v>
      </c>
      <c r="G556" s="121" t="s">
        <v>601</v>
      </c>
      <c r="H556" s="101" t="s">
        <v>22</v>
      </c>
      <c r="J556" s="109">
        <v>7615238</v>
      </c>
      <c r="K556" s="125"/>
      <c r="L556" s="114">
        <v>44977</v>
      </c>
      <c r="M556" s="114">
        <f t="shared" si="2"/>
        <v>45007</v>
      </c>
      <c r="N556" s="126"/>
      <c r="O556" s="127"/>
      <c r="P556" s="127"/>
      <c r="Q556" s="127"/>
      <c r="R556" s="127"/>
      <c r="S556" s="127"/>
    </row>
    <row r="557" spans="3:19" outlineLevel="2" x14ac:dyDescent="0.25">
      <c r="C557" s="113"/>
      <c r="D557" s="222"/>
      <c r="E557" s="101"/>
      <c r="F557" s="108" t="s">
        <v>606</v>
      </c>
      <c r="G557" s="121" t="s">
        <v>601</v>
      </c>
      <c r="H557" s="101" t="s">
        <v>22</v>
      </c>
      <c r="J557" s="109">
        <v>34360727</v>
      </c>
      <c r="K557" s="125"/>
      <c r="L557" s="114">
        <v>44977</v>
      </c>
      <c r="M557" s="114">
        <f t="shared" si="2"/>
        <v>45007</v>
      </c>
      <c r="N557" s="126"/>
      <c r="O557" s="127"/>
      <c r="P557" s="127"/>
      <c r="Q557" s="127"/>
      <c r="R557" s="127"/>
      <c r="S557" s="127"/>
    </row>
    <row r="558" spans="3:19" outlineLevel="2" x14ac:dyDescent="0.25">
      <c r="C558" s="113"/>
      <c r="D558" s="222"/>
      <c r="E558" s="101"/>
      <c r="F558" s="108" t="s">
        <v>607</v>
      </c>
      <c r="G558" s="121" t="s">
        <v>601</v>
      </c>
      <c r="H558" s="101" t="s">
        <v>22</v>
      </c>
      <c r="J558" s="109">
        <v>14358826</v>
      </c>
      <c r="K558" s="125"/>
      <c r="L558" s="114">
        <v>44977</v>
      </c>
      <c r="M558" s="114">
        <f t="shared" si="2"/>
        <v>45007</v>
      </c>
      <c r="N558" s="126"/>
      <c r="O558" s="127"/>
      <c r="P558" s="127"/>
      <c r="Q558" s="127"/>
      <c r="R558" s="127"/>
      <c r="S558" s="127"/>
    </row>
    <row r="559" spans="3:19" outlineLevel="2" x14ac:dyDescent="0.25">
      <c r="C559" s="113"/>
      <c r="D559" s="222"/>
      <c r="E559" s="101"/>
      <c r="F559" s="108" t="s">
        <v>608</v>
      </c>
      <c r="G559" s="121" t="s">
        <v>601</v>
      </c>
      <c r="H559" s="101" t="s">
        <v>22</v>
      </c>
      <c r="J559" s="109">
        <v>13832456</v>
      </c>
      <c r="K559" s="125"/>
      <c r="L559" s="114">
        <v>44977</v>
      </c>
      <c r="M559" s="114">
        <f t="shared" si="2"/>
        <v>45007</v>
      </c>
      <c r="N559" s="126"/>
      <c r="O559" s="127"/>
      <c r="P559" s="127"/>
      <c r="Q559" s="127"/>
      <c r="R559" s="127"/>
      <c r="S559" s="127"/>
    </row>
    <row r="560" spans="3:19" outlineLevel="2" x14ac:dyDescent="0.25">
      <c r="C560" s="113"/>
      <c r="D560" s="222"/>
      <c r="E560" s="101"/>
      <c r="F560" s="108" t="s">
        <v>609</v>
      </c>
      <c r="G560" s="121" t="s">
        <v>601</v>
      </c>
      <c r="H560" s="101" t="s">
        <v>22</v>
      </c>
      <c r="J560" s="109">
        <v>9490744</v>
      </c>
      <c r="K560" s="125"/>
      <c r="L560" s="114">
        <v>44977</v>
      </c>
      <c r="M560" s="114">
        <f t="shared" si="2"/>
        <v>45007</v>
      </c>
      <c r="N560" s="126"/>
      <c r="O560" s="127"/>
      <c r="P560" s="127"/>
      <c r="Q560" s="127"/>
      <c r="R560" s="127"/>
      <c r="S560" s="127"/>
    </row>
    <row r="561" spans="3:19" outlineLevel="2" x14ac:dyDescent="0.25">
      <c r="C561" s="113"/>
      <c r="D561" s="222"/>
      <c r="E561" s="101"/>
      <c r="F561" s="108" t="s">
        <v>610</v>
      </c>
      <c r="G561" s="121" t="s">
        <v>601</v>
      </c>
      <c r="H561" s="101" t="s">
        <v>22</v>
      </c>
      <c r="J561" s="109">
        <v>3718084</v>
      </c>
      <c r="K561" s="125"/>
      <c r="L561" s="114">
        <v>44991</v>
      </c>
      <c r="M561" s="114">
        <f t="shared" si="2"/>
        <v>45021</v>
      </c>
      <c r="N561" s="126"/>
      <c r="O561" s="127"/>
      <c r="P561" s="127"/>
      <c r="Q561" s="127"/>
      <c r="R561" s="127"/>
      <c r="S561" s="127"/>
    </row>
    <row r="562" spans="3:19" outlineLevel="2" x14ac:dyDescent="0.25">
      <c r="C562" s="113"/>
      <c r="D562" s="222"/>
      <c r="E562" s="101"/>
      <c r="F562" s="108" t="s">
        <v>611</v>
      </c>
      <c r="G562" s="121" t="s">
        <v>601</v>
      </c>
      <c r="H562" s="101" t="s">
        <v>22</v>
      </c>
      <c r="J562" s="109">
        <v>9490774</v>
      </c>
      <c r="K562" s="125"/>
      <c r="L562" s="114">
        <v>44991</v>
      </c>
      <c r="M562" s="114">
        <f t="shared" si="2"/>
        <v>45021</v>
      </c>
      <c r="N562" s="126"/>
      <c r="O562" s="127"/>
      <c r="P562" s="127"/>
      <c r="Q562" s="127"/>
      <c r="R562" s="127"/>
      <c r="S562" s="127"/>
    </row>
    <row r="563" spans="3:19" outlineLevel="2" x14ac:dyDescent="0.25">
      <c r="C563" s="113"/>
      <c r="D563" s="222"/>
      <c r="E563" s="101"/>
      <c r="F563" s="108" t="s">
        <v>612</v>
      </c>
      <c r="G563" s="121" t="s">
        <v>601</v>
      </c>
      <c r="H563" s="101" t="s">
        <v>22</v>
      </c>
      <c r="J563" s="109">
        <v>7343978</v>
      </c>
      <c r="K563" s="125"/>
      <c r="L563" s="114">
        <v>44991</v>
      </c>
      <c r="M563" s="114">
        <f t="shared" si="2"/>
        <v>45021</v>
      </c>
      <c r="N563" s="126"/>
      <c r="O563" s="127"/>
      <c r="P563" s="127"/>
      <c r="Q563" s="127"/>
      <c r="R563" s="127"/>
      <c r="S563" s="127"/>
    </row>
    <row r="564" spans="3:19" outlineLevel="2" x14ac:dyDescent="0.25">
      <c r="C564" s="113"/>
      <c r="D564" s="222"/>
      <c r="E564" s="101"/>
      <c r="F564" s="108" t="s">
        <v>613</v>
      </c>
      <c r="G564" s="121" t="s">
        <v>601</v>
      </c>
      <c r="H564" s="101" t="s">
        <v>22</v>
      </c>
      <c r="J564" s="109">
        <v>5614813</v>
      </c>
      <c r="K564" s="125"/>
      <c r="L564" s="114">
        <v>44991</v>
      </c>
      <c r="M564" s="114">
        <f t="shared" si="2"/>
        <v>45021</v>
      </c>
      <c r="N564" s="126"/>
      <c r="O564" s="127"/>
      <c r="P564" s="127"/>
      <c r="Q564" s="127"/>
      <c r="R564" s="127"/>
      <c r="S564" s="127"/>
    </row>
    <row r="565" spans="3:19" outlineLevel="2" x14ac:dyDescent="0.25">
      <c r="C565" s="113"/>
      <c r="D565" s="222"/>
      <c r="E565" s="101"/>
      <c r="F565" s="108" t="s">
        <v>614</v>
      </c>
      <c r="G565" s="121" t="s">
        <v>601</v>
      </c>
      <c r="H565" s="101" t="s">
        <v>22</v>
      </c>
      <c r="J565" s="109">
        <v>7615238</v>
      </c>
      <c r="K565" s="125"/>
      <c r="L565" s="114">
        <v>44991</v>
      </c>
      <c r="M565" s="114">
        <f t="shared" si="2"/>
        <v>45021</v>
      </c>
      <c r="N565" s="126"/>
      <c r="O565" s="127"/>
      <c r="P565" s="127"/>
      <c r="Q565" s="127"/>
      <c r="R565" s="127"/>
      <c r="S565" s="127"/>
    </row>
    <row r="566" spans="3:19" outlineLevel="2" x14ac:dyDescent="0.25">
      <c r="C566" s="113"/>
      <c r="D566" s="222"/>
      <c r="E566" s="101"/>
      <c r="F566" s="108" t="s">
        <v>615</v>
      </c>
      <c r="G566" s="121" t="s">
        <v>601</v>
      </c>
      <c r="H566" s="101" t="s">
        <v>22</v>
      </c>
      <c r="J566" s="109">
        <v>4274147</v>
      </c>
      <c r="K566" s="125"/>
      <c r="L566" s="114">
        <v>44991</v>
      </c>
      <c r="M566" s="114">
        <f t="shared" si="2"/>
        <v>45021</v>
      </c>
      <c r="N566" s="126"/>
      <c r="O566" s="127"/>
      <c r="P566" s="127"/>
      <c r="Q566" s="127"/>
      <c r="R566" s="127"/>
      <c r="S566" s="127"/>
    </row>
    <row r="567" spans="3:19" outlineLevel="2" x14ac:dyDescent="0.25">
      <c r="C567" s="113"/>
      <c r="D567" s="222"/>
      <c r="E567" s="101"/>
      <c r="F567" s="108" t="s">
        <v>616</v>
      </c>
      <c r="G567" s="121" t="s">
        <v>601</v>
      </c>
      <c r="H567" s="101" t="s">
        <v>22</v>
      </c>
      <c r="J567" s="109">
        <v>34351302</v>
      </c>
      <c r="K567" s="125"/>
      <c r="L567" s="114">
        <v>44991</v>
      </c>
      <c r="M567" s="114">
        <f t="shared" si="2"/>
        <v>45021</v>
      </c>
      <c r="N567" s="126"/>
      <c r="O567" s="127"/>
      <c r="P567" s="127"/>
      <c r="Q567" s="127"/>
      <c r="R567" s="127"/>
      <c r="S567" s="127"/>
    </row>
    <row r="568" spans="3:19" outlineLevel="2" x14ac:dyDescent="0.25">
      <c r="C568" s="113"/>
      <c r="D568" s="222"/>
      <c r="E568" s="101"/>
      <c r="F568" s="108" t="s">
        <v>617</v>
      </c>
      <c r="G568" s="121" t="s">
        <v>601</v>
      </c>
      <c r="H568" s="101" t="s">
        <v>22</v>
      </c>
      <c r="J568" s="109">
        <v>3718084</v>
      </c>
      <c r="K568" s="125"/>
      <c r="L568" s="114">
        <v>44991</v>
      </c>
      <c r="M568" s="114">
        <f t="shared" si="2"/>
        <v>45021</v>
      </c>
      <c r="N568" s="126"/>
      <c r="O568" s="127"/>
      <c r="P568" s="127"/>
      <c r="Q568" s="127"/>
      <c r="R568" s="127"/>
      <c r="S568" s="127"/>
    </row>
    <row r="569" spans="3:19" outlineLevel="2" x14ac:dyDescent="0.25">
      <c r="C569" s="113"/>
      <c r="D569" s="222"/>
      <c r="E569" s="101"/>
      <c r="F569" s="108" t="s">
        <v>618</v>
      </c>
      <c r="G569" s="121" t="s">
        <v>601</v>
      </c>
      <c r="H569" s="101" t="s">
        <v>22</v>
      </c>
      <c r="J569" s="109">
        <v>951905</v>
      </c>
      <c r="K569" s="125"/>
      <c r="L569" s="114">
        <v>44998</v>
      </c>
      <c r="M569" s="114">
        <f t="shared" si="2"/>
        <v>45028</v>
      </c>
      <c r="N569" s="126"/>
      <c r="O569" s="127"/>
      <c r="P569" s="127"/>
      <c r="Q569" s="127"/>
      <c r="R569" s="127"/>
      <c r="S569" s="127"/>
    </row>
    <row r="570" spans="3:19" outlineLevel="2" x14ac:dyDescent="0.25">
      <c r="C570" s="113"/>
      <c r="D570" s="222"/>
      <c r="E570" s="101"/>
      <c r="F570" s="108" t="s">
        <v>619</v>
      </c>
      <c r="G570" s="121" t="s">
        <v>601</v>
      </c>
      <c r="H570" s="101" t="s">
        <v>22</v>
      </c>
      <c r="J570" s="109">
        <v>951905</v>
      </c>
      <c r="K570" s="125"/>
      <c r="L570" s="114">
        <v>44998</v>
      </c>
      <c r="M570" s="114">
        <f t="shared" si="2"/>
        <v>45028</v>
      </c>
      <c r="N570" s="126"/>
      <c r="O570" s="127"/>
      <c r="P570" s="127"/>
      <c r="Q570" s="127"/>
      <c r="R570" s="127"/>
      <c r="S570" s="127"/>
    </row>
    <row r="571" spans="3:19" outlineLevel="2" x14ac:dyDescent="0.25">
      <c r="C571" s="113"/>
      <c r="D571" s="222"/>
      <c r="E571" s="101"/>
      <c r="F571" s="108" t="s">
        <v>620</v>
      </c>
      <c r="G571" s="121" t="s">
        <v>601</v>
      </c>
      <c r="H571" s="101" t="s">
        <v>22</v>
      </c>
      <c r="J571" s="109">
        <v>4298006</v>
      </c>
      <c r="K571" s="125"/>
      <c r="L571" s="114">
        <v>44998</v>
      </c>
      <c r="M571" s="114">
        <f t="shared" si="2"/>
        <v>45028</v>
      </c>
      <c r="N571" s="126"/>
      <c r="O571" s="127"/>
      <c r="P571" s="127"/>
      <c r="Q571" s="127"/>
      <c r="R571" s="127"/>
      <c r="S571" s="127"/>
    </row>
    <row r="572" spans="3:19" outlineLevel="2" x14ac:dyDescent="0.25">
      <c r="C572" s="113"/>
      <c r="D572" s="222"/>
      <c r="E572" s="101"/>
      <c r="F572" s="108" t="s">
        <v>621</v>
      </c>
      <c r="G572" s="121" t="s">
        <v>601</v>
      </c>
      <c r="H572" s="101" t="s">
        <v>22</v>
      </c>
      <c r="J572" s="109">
        <v>4298006</v>
      </c>
      <c r="K572" s="125"/>
      <c r="L572" s="114">
        <v>44998</v>
      </c>
      <c r="M572" s="114">
        <f t="shared" si="2"/>
        <v>45028</v>
      </c>
      <c r="N572" s="126"/>
      <c r="O572" s="127"/>
      <c r="P572" s="127"/>
      <c r="Q572" s="127"/>
      <c r="R572" s="127"/>
      <c r="S572" s="127"/>
    </row>
    <row r="573" spans="3:19" outlineLevel="2" x14ac:dyDescent="0.25">
      <c r="C573" s="113"/>
      <c r="D573" s="222"/>
      <c r="E573" s="101"/>
      <c r="F573" s="108" t="s">
        <v>622</v>
      </c>
      <c r="G573" s="121" t="s">
        <v>601</v>
      </c>
      <c r="H573" s="101" t="s">
        <v>22</v>
      </c>
      <c r="J573" s="109">
        <v>2765798</v>
      </c>
      <c r="K573" s="125"/>
      <c r="L573" s="114">
        <v>44998</v>
      </c>
      <c r="M573" s="114">
        <f t="shared" si="2"/>
        <v>45028</v>
      </c>
      <c r="N573" s="126"/>
      <c r="O573" s="127"/>
      <c r="P573" s="127"/>
      <c r="Q573" s="127"/>
      <c r="R573" s="127"/>
      <c r="S573" s="127"/>
    </row>
    <row r="574" spans="3:19" outlineLevel="2" x14ac:dyDescent="0.25">
      <c r="C574" s="113"/>
      <c r="D574" s="222"/>
      <c r="E574" s="101"/>
      <c r="F574" s="108" t="s">
        <v>623</v>
      </c>
      <c r="G574" s="121" t="s">
        <v>601</v>
      </c>
      <c r="H574" s="101" t="s">
        <v>22</v>
      </c>
      <c r="J574" s="109">
        <v>753770</v>
      </c>
      <c r="K574" s="125"/>
      <c r="L574" s="114">
        <v>44999</v>
      </c>
      <c r="M574" s="114">
        <f t="shared" si="2"/>
        <v>45029</v>
      </c>
      <c r="N574" s="126"/>
      <c r="O574" s="127"/>
      <c r="P574" s="127"/>
      <c r="Q574" s="127"/>
      <c r="R574" s="127"/>
      <c r="S574" s="127"/>
    </row>
    <row r="575" spans="3:19" outlineLevel="1" x14ac:dyDescent="0.25">
      <c r="C575" s="113"/>
      <c r="D575" s="222"/>
      <c r="E575" s="118" t="s">
        <v>1168</v>
      </c>
      <c r="F575" s="113" t="s">
        <v>1485</v>
      </c>
      <c r="G575" s="121"/>
      <c r="H575" s="101"/>
      <c r="J575" s="117">
        <f>SUM(J552:J574)</f>
        <v>211850433</v>
      </c>
      <c r="K575" s="125"/>
      <c r="L575" s="114"/>
      <c r="M575" s="114"/>
      <c r="N575" s="126"/>
      <c r="O575" s="127"/>
      <c r="P575" s="127"/>
      <c r="Q575" s="127"/>
      <c r="R575" s="127"/>
      <c r="S575" s="127"/>
    </row>
    <row r="576" spans="3:19" outlineLevel="1" x14ac:dyDescent="0.25">
      <c r="C576" s="113"/>
      <c r="D576" s="222"/>
      <c r="E576" s="118"/>
      <c r="F576" s="108"/>
      <c r="G576" s="121"/>
      <c r="H576" s="101"/>
      <c r="J576" s="117"/>
      <c r="K576" s="125"/>
      <c r="L576" s="114"/>
      <c r="M576" s="114"/>
      <c r="N576" s="126"/>
      <c r="O576" s="127"/>
      <c r="P576" s="127"/>
      <c r="Q576" s="127"/>
      <c r="R576" s="127"/>
      <c r="S576" s="127"/>
    </row>
    <row r="577" spans="3:19" outlineLevel="2" x14ac:dyDescent="0.25">
      <c r="C577" s="108" t="s">
        <v>1254</v>
      </c>
      <c r="D577" s="222">
        <v>12137629</v>
      </c>
      <c r="E577" s="101" t="s">
        <v>49</v>
      </c>
      <c r="F577" s="108" t="s">
        <v>488</v>
      </c>
      <c r="G577" s="121" t="s">
        <v>50</v>
      </c>
      <c r="H577" s="101"/>
      <c r="J577" s="117">
        <v>10579201</v>
      </c>
      <c r="K577" s="125"/>
      <c r="L577" s="114"/>
      <c r="M577" s="114" t="s">
        <v>1437</v>
      </c>
      <c r="N577" s="126"/>
      <c r="O577" s="127"/>
      <c r="P577" s="127"/>
      <c r="Q577" s="127"/>
      <c r="R577" s="127"/>
      <c r="S577" s="127"/>
    </row>
    <row r="578" spans="3:19" outlineLevel="2" x14ac:dyDescent="0.25">
      <c r="C578" s="108"/>
      <c r="D578" s="222"/>
      <c r="E578" s="101"/>
      <c r="F578" s="108"/>
      <c r="G578" s="121"/>
      <c r="H578" s="101"/>
      <c r="J578" s="117"/>
      <c r="K578" s="125"/>
      <c r="L578" s="114"/>
      <c r="M578" s="114"/>
      <c r="N578" s="126"/>
      <c r="O578" s="127"/>
      <c r="P578" s="127"/>
      <c r="Q578" s="127"/>
      <c r="R578" s="127"/>
      <c r="S578" s="127"/>
    </row>
    <row r="579" spans="3:19" outlineLevel="2" x14ac:dyDescent="0.25">
      <c r="C579" s="108" t="s">
        <v>1254</v>
      </c>
      <c r="D579" s="222">
        <v>901418273</v>
      </c>
      <c r="E579" s="101" t="s">
        <v>562</v>
      </c>
      <c r="F579" s="108" t="s">
        <v>561</v>
      </c>
      <c r="G579" s="121" t="s">
        <v>563</v>
      </c>
      <c r="H579" s="101"/>
      <c r="J579" s="117">
        <v>2460785</v>
      </c>
      <c r="K579" s="125"/>
      <c r="L579" s="114"/>
      <c r="M579" s="114" t="s">
        <v>1437</v>
      </c>
      <c r="N579" s="126"/>
      <c r="O579" s="127"/>
      <c r="P579" s="127"/>
      <c r="Q579" s="127"/>
      <c r="R579" s="127"/>
      <c r="S579" s="127"/>
    </row>
    <row r="580" spans="3:19" outlineLevel="2" x14ac:dyDescent="0.25">
      <c r="C580" s="108"/>
      <c r="D580" s="222"/>
      <c r="E580" s="101"/>
      <c r="F580" s="108"/>
      <c r="G580" s="121"/>
      <c r="H580" s="101"/>
      <c r="J580" s="117"/>
      <c r="K580" s="125"/>
      <c r="L580" s="114"/>
      <c r="M580" s="114"/>
      <c r="N580" s="126"/>
      <c r="O580" s="127"/>
      <c r="P580" s="127"/>
      <c r="Q580" s="127"/>
      <c r="R580" s="127"/>
      <c r="S580" s="127"/>
    </row>
    <row r="581" spans="3:19" outlineLevel="2" x14ac:dyDescent="0.25">
      <c r="C581" s="108" t="s">
        <v>1254</v>
      </c>
      <c r="D581" s="222">
        <v>900629508</v>
      </c>
      <c r="E581" s="101" t="s">
        <v>529</v>
      </c>
      <c r="F581" s="108" t="s">
        <v>488</v>
      </c>
      <c r="G581" s="121" t="s">
        <v>530</v>
      </c>
      <c r="H581" s="101"/>
      <c r="J581" s="117">
        <v>93569299</v>
      </c>
      <c r="K581" s="125"/>
      <c r="L581" s="114"/>
      <c r="M581" s="114" t="s">
        <v>1437</v>
      </c>
      <c r="N581" s="126"/>
      <c r="O581" s="127"/>
      <c r="P581" s="127"/>
      <c r="Q581" s="127"/>
      <c r="R581" s="127"/>
      <c r="S581" s="127"/>
    </row>
    <row r="582" spans="3:19" outlineLevel="2" x14ac:dyDescent="0.25">
      <c r="C582" s="108"/>
      <c r="D582" s="222"/>
      <c r="E582" s="101"/>
      <c r="F582" s="108"/>
      <c r="G582" s="121"/>
      <c r="H582" s="101"/>
      <c r="J582" s="117"/>
      <c r="K582" s="125"/>
      <c r="L582" s="114"/>
      <c r="M582" s="114"/>
      <c r="N582" s="126"/>
      <c r="O582" s="127"/>
      <c r="P582" s="127"/>
      <c r="Q582" s="127"/>
      <c r="R582" s="127"/>
      <c r="S582" s="127"/>
    </row>
    <row r="583" spans="3:19" outlineLevel="2" x14ac:dyDescent="0.25">
      <c r="C583" s="108" t="s">
        <v>1254</v>
      </c>
      <c r="D583" s="222">
        <v>79391640</v>
      </c>
      <c r="E583" s="101" t="s">
        <v>494</v>
      </c>
      <c r="F583" s="108" t="s">
        <v>488</v>
      </c>
      <c r="G583" s="121" t="s">
        <v>495</v>
      </c>
      <c r="H583" s="101"/>
      <c r="J583" s="117">
        <v>1510000</v>
      </c>
      <c r="K583" s="125"/>
      <c r="L583" s="114"/>
      <c r="M583" s="114" t="s">
        <v>1437</v>
      </c>
      <c r="N583" s="126"/>
      <c r="O583" s="127"/>
      <c r="P583" s="127"/>
      <c r="Q583" s="127"/>
      <c r="R583" s="127"/>
      <c r="S583" s="127"/>
    </row>
    <row r="584" spans="3:19" outlineLevel="2" x14ac:dyDescent="0.25">
      <c r="C584" s="108"/>
      <c r="D584" s="222"/>
      <c r="E584" s="101"/>
      <c r="F584" s="108"/>
      <c r="G584" s="121"/>
      <c r="H584" s="101"/>
      <c r="J584" s="117"/>
      <c r="K584" s="125"/>
      <c r="L584" s="114"/>
      <c r="M584" s="114"/>
      <c r="N584" s="126"/>
      <c r="O584" s="127"/>
      <c r="P584" s="127"/>
      <c r="Q584" s="127"/>
      <c r="R584" s="127"/>
      <c r="S584" s="127"/>
    </row>
    <row r="585" spans="3:19" outlineLevel="2" x14ac:dyDescent="0.25">
      <c r="C585" s="108" t="s">
        <v>1254</v>
      </c>
      <c r="D585" s="222">
        <v>900852190</v>
      </c>
      <c r="E585" s="101" t="s">
        <v>539</v>
      </c>
      <c r="F585" s="108" t="s">
        <v>486</v>
      </c>
      <c r="G585" s="101" t="s">
        <v>540</v>
      </c>
      <c r="H585" s="101"/>
      <c r="I585" s="101" t="s">
        <v>1284</v>
      </c>
      <c r="J585" s="109">
        <v>98275540</v>
      </c>
      <c r="K585" s="125"/>
      <c r="L585" s="114">
        <v>45406</v>
      </c>
      <c r="M585" s="114">
        <v>45406</v>
      </c>
      <c r="N585" s="126"/>
      <c r="O585" s="127"/>
      <c r="P585" s="127"/>
      <c r="Q585" s="127"/>
      <c r="R585" s="127"/>
      <c r="S585" s="127"/>
    </row>
    <row r="586" spans="3:19" outlineLevel="2" x14ac:dyDescent="0.25">
      <c r="C586" s="113"/>
      <c r="D586" s="222"/>
      <c r="E586" s="101"/>
      <c r="F586" s="122" t="s">
        <v>1285</v>
      </c>
      <c r="G586" s="101"/>
      <c r="H586" s="101"/>
      <c r="J586" s="109">
        <v>9363931</v>
      </c>
      <c r="K586" s="125"/>
      <c r="L586" s="114">
        <v>45406</v>
      </c>
      <c r="M586" s="114">
        <v>45406</v>
      </c>
      <c r="N586" s="126"/>
      <c r="O586" s="127"/>
      <c r="P586" s="127"/>
      <c r="Q586" s="127"/>
      <c r="R586" s="127"/>
      <c r="S586" s="127"/>
    </row>
    <row r="587" spans="3:19" outlineLevel="2" x14ac:dyDescent="0.25">
      <c r="C587" s="113"/>
      <c r="D587" s="222"/>
      <c r="E587" s="101"/>
      <c r="F587" s="122" t="s">
        <v>1286</v>
      </c>
      <c r="G587" s="101"/>
      <c r="H587" s="101"/>
      <c r="J587" s="109">
        <v>381220</v>
      </c>
      <c r="K587" s="125"/>
      <c r="L587" s="114">
        <v>45407</v>
      </c>
      <c r="M587" s="114">
        <v>45407</v>
      </c>
      <c r="N587" s="126"/>
      <c r="O587" s="127"/>
      <c r="P587" s="127"/>
      <c r="Q587" s="127"/>
      <c r="R587" s="127"/>
      <c r="S587" s="127"/>
    </row>
    <row r="588" spans="3:19" outlineLevel="2" x14ac:dyDescent="0.25">
      <c r="C588" s="113"/>
      <c r="D588" s="222"/>
      <c r="E588" s="101"/>
      <c r="F588" s="122" t="s">
        <v>1287</v>
      </c>
      <c r="G588" s="101"/>
      <c r="H588" s="101"/>
      <c r="J588" s="109">
        <v>3965018</v>
      </c>
      <c r="K588" s="125"/>
      <c r="L588" s="114">
        <v>45407</v>
      </c>
      <c r="M588" s="114">
        <v>45407</v>
      </c>
      <c r="N588" s="126"/>
      <c r="O588" s="127"/>
      <c r="P588" s="127"/>
      <c r="Q588" s="127"/>
      <c r="R588" s="127"/>
      <c r="S588" s="127"/>
    </row>
    <row r="589" spans="3:19" outlineLevel="2" x14ac:dyDescent="0.25">
      <c r="C589" s="113"/>
      <c r="D589" s="222"/>
      <c r="E589" s="101"/>
      <c r="F589" s="122" t="s">
        <v>1288</v>
      </c>
      <c r="G589" s="101"/>
      <c r="H589" s="101"/>
      <c r="J589" s="109">
        <v>46934583</v>
      </c>
      <c r="K589" s="125"/>
      <c r="L589" s="114">
        <v>45408</v>
      </c>
      <c r="M589" s="114">
        <v>45408</v>
      </c>
      <c r="N589" s="126"/>
      <c r="O589" s="127"/>
      <c r="P589" s="127"/>
      <c r="Q589" s="127"/>
      <c r="R589" s="127"/>
      <c r="S589" s="127"/>
    </row>
    <row r="590" spans="3:19" outlineLevel="2" x14ac:dyDescent="0.25">
      <c r="C590" s="113"/>
      <c r="D590" s="222"/>
      <c r="E590" s="101"/>
      <c r="F590" s="122" t="s">
        <v>1289</v>
      </c>
      <c r="G590" s="101"/>
      <c r="H590" s="101"/>
      <c r="J590" s="109">
        <v>54950387</v>
      </c>
      <c r="K590" s="125"/>
      <c r="L590" s="114">
        <v>45422</v>
      </c>
      <c r="M590" s="114">
        <v>45422</v>
      </c>
      <c r="N590" s="126"/>
      <c r="O590" s="127"/>
      <c r="P590" s="127"/>
      <c r="Q590" s="127"/>
      <c r="R590" s="127"/>
      <c r="S590" s="127"/>
    </row>
    <row r="591" spans="3:19" outlineLevel="2" x14ac:dyDescent="0.25">
      <c r="C591" s="113"/>
      <c r="D591" s="222"/>
      <c r="E591" s="101"/>
      <c r="F591" s="122" t="s">
        <v>1290</v>
      </c>
      <c r="G591" s="101"/>
      <c r="H591" s="101"/>
      <c r="J591" s="109">
        <v>5277040</v>
      </c>
      <c r="K591" s="125"/>
      <c r="L591" s="114">
        <v>45422</v>
      </c>
      <c r="M591" s="114">
        <v>45422</v>
      </c>
      <c r="N591" s="126"/>
      <c r="O591" s="127"/>
      <c r="P591" s="127"/>
      <c r="Q591" s="127"/>
      <c r="R591" s="127"/>
      <c r="S591" s="127"/>
    </row>
    <row r="592" spans="3:19" outlineLevel="2" x14ac:dyDescent="0.25">
      <c r="C592" s="113"/>
      <c r="D592" s="222"/>
      <c r="E592" s="101"/>
      <c r="F592" s="122" t="s">
        <v>1291</v>
      </c>
      <c r="G592" s="101"/>
      <c r="H592" s="101"/>
      <c r="J592" s="109">
        <v>50520723</v>
      </c>
      <c r="K592" s="125"/>
      <c r="L592" s="114">
        <v>45422</v>
      </c>
      <c r="M592" s="114">
        <v>45422</v>
      </c>
      <c r="N592" s="126"/>
      <c r="O592" s="127"/>
      <c r="P592" s="127"/>
      <c r="Q592" s="127"/>
      <c r="R592" s="127"/>
      <c r="S592" s="127"/>
    </row>
    <row r="593" spans="3:19" outlineLevel="2" x14ac:dyDescent="0.25">
      <c r="C593" s="113"/>
      <c r="D593" s="222"/>
      <c r="E593" s="101"/>
      <c r="F593" s="122" t="s">
        <v>1292</v>
      </c>
      <c r="G593" s="101"/>
      <c r="H593" s="101"/>
      <c r="J593" s="109">
        <v>5601819</v>
      </c>
      <c r="K593" s="125"/>
      <c r="L593" s="114">
        <v>45372</v>
      </c>
      <c r="M593" s="114">
        <v>45372</v>
      </c>
      <c r="N593" s="126"/>
      <c r="O593" s="127"/>
      <c r="P593" s="127"/>
      <c r="Q593" s="127"/>
      <c r="R593" s="127"/>
      <c r="S593" s="127"/>
    </row>
    <row r="594" spans="3:19" outlineLevel="2" x14ac:dyDescent="0.25">
      <c r="C594" s="113"/>
      <c r="D594" s="222"/>
      <c r="E594" s="101"/>
      <c r="F594" s="137" t="s">
        <v>1390</v>
      </c>
      <c r="G594" s="101"/>
      <c r="H594" s="101"/>
      <c r="J594" s="109">
        <v>3090000</v>
      </c>
      <c r="K594" s="125"/>
      <c r="L594" s="114">
        <v>45453</v>
      </c>
      <c r="M594" s="114">
        <v>45453</v>
      </c>
      <c r="N594" s="126"/>
      <c r="O594" s="127"/>
      <c r="P594" s="127"/>
      <c r="Q594" s="127"/>
      <c r="R594" s="127"/>
      <c r="S594" s="127"/>
    </row>
    <row r="595" spans="3:19" outlineLevel="2" x14ac:dyDescent="0.25">
      <c r="C595" s="113"/>
      <c r="D595" s="230"/>
      <c r="E595" s="122"/>
      <c r="F595" s="108" t="s">
        <v>1413</v>
      </c>
      <c r="G595" s="108" t="s">
        <v>678</v>
      </c>
      <c r="H595" s="101" t="s">
        <v>540</v>
      </c>
      <c r="I595" s="101" t="s">
        <v>22</v>
      </c>
      <c r="J595" s="109">
        <v>11342318</v>
      </c>
      <c r="K595" s="128"/>
      <c r="L595" s="110">
        <v>45007</v>
      </c>
      <c r="M595" s="110">
        <f>+L595+30</f>
        <v>45037</v>
      </c>
      <c r="N595" s="122"/>
      <c r="O595" s="122"/>
      <c r="P595" s="127"/>
      <c r="Q595" s="127"/>
      <c r="R595" s="127"/>
      <c r="S595" s="127"/>
    </row>
    <row r="596" spans="3:19" outlineLevel="2" x14ac:dyDescent="0.25">
      <c r="C596" s="113"/>
      <c r="D596" s="230"/>
      <c r="E596" s="122"/>
      <c r="F596" s="108" t="s">
        <v>1414</v>
      </c>
      <c r="G596" s="108" t="s">
        <v>679</v>
      </c>
      <c r="H596" s="101" t="s">
        <v>540</v>
      </c>
      <c r="I596" s="101" t="s">
        <v>22</v>
      </c>
      <c r="J596" s="109">
        <v>11355738</v>
      </c>
      <c r="K596" s="128"/>
      <c r="L596" s="110">
        <v>45013</v>
      </c>
      <c r="M596" s="110">
        <f>+L596+30</f>
        <v>45043</v>
      </c>
      <c r="N596" s="122"/>
      <c r="O596" s="122"/>
      <c r="P596" s="127"/>
      <c r="Q596" s="127"/>
      <c r="R596" s="127"/>
      <c r="S596" s="127"/>
    </row>
    <row r="597" spans="3:19" outlineLevel="1" x14ac:dyDescent="0.25">
      <c r="C597" s="113"/>
      <c r="D597" s="222"/>
      <c r="E597" s="118" t="s">
        <v>1198</v>
      </c>
      <c r="F597" s="113" t="s">
        <v>1485</v>
      </c>
      <c r="G597" s="101"/>
      <c r="H597" s="101"/>
      <c r="J597" s="163">
        <f>SUM(J585:J596)</f>
        <v>301058317</v>
      </c>
      <c r="K597" s="125"/>
      <c r="L597" s="114"/>
      <c r="M597" s="114"/>
      <c r="N597" s="126"/>
      <c r="O597" s="127"/>
      <c r="P597" s="127"/>
      <c r="Q597" s="127"/>
      <c r="R597" s="127"/>
      <c r="S597" s="127"/>
    </row>
    <row r="598" spans="3:19" outlineLevel="1" x14ac:dyDescent="0.25">
      <c r="C598" s="113"/>
      <c r="D598" s="222"/>
      <c r="E598" s="118"/>
      <c r="F598" s="108"/>
      <c r="G598" s="101"/>
      <c r="H598" s="101"/>
      <c r="J598" s="163"/>
      <c r="K598" s="125"/>
      <c r="L598" s="114"/>
      <c r="M598" s="114"/>
      <c r="N598" s="126"/>
      <c r="O598" s="127"/>
      <c r="P598" s="127"/>
      <c r="Q598" s="127"/>
      <c r="R598" s="127"/>
      <c r="S598" s="127"/>
    </row>
    <row r="599" spans="3:19" outlineLevel="2" x14ac:dyDescent="0.25">
      <c r="C599" s="108" t="s">
        <v>1254</v>
      </c>
      <c r="D599" s="222">
        <v>13615172</v>
      </c>
      <c r="E599" s="101" t="s">
        <v>490</v>
      </c>
      <c r="F599" s="108" t="s">
        <v>489</v>
      </c>
      <c r="G599" s="121" t="s">
        <v>491</v>
      </c>
      <c r="H599" s="101"/>
      <c r="J599" s="117">
        <v>23415919</v>
      </c>
      <c r="K599" s="125"/>
      <c r="L599" s="114">
        <v>44286</v>
      </c>
      <c r="M599" s="114">
        <v>44286</v>
      </c>
      <c r="N599" s="126"/>
      <c r="O599" s="127"/>
      <c r="P599" s="127"/>
      <c r="Q599" s="127"/>
      <c r="R599" s="127"/>
      <c r="S599" s="127"/>
    </row>
    <row r="600" spans="3:19" outlineLevel="2" x14ac:dyDescent="0.25">
      <c r="C600" s="108"/>
      <c r="D600" s="222"/>
      <c r="E600" s="101"/>
      <c r="F600" s="108"/>
      <c r="G600" s="121"/>
      <c r="H600" s="101"/>
      <c r="J600" s="117"/>
      <c r="K600" s="125"/>
      <c r="L600" s="114"/>
      <c r="M600" s="114"/>
      <c r="N600" s="126"/>
      <c r="O600" s="127"/>
      <c r="P600" s="127"/>
      <c r="Q600" s="127"/>
      <c r="R600" s="127"/>
      <c r="S600" s="127"/>
    </row>
    <row r="601" spans="3:19" outlineLevel="2" x14ac:dyDescent="0.25">
      <c r="C601" s="108" t="s">
        <v>1254</v>
      </c>
      <c r="D601" s="222">
        <v>900670919</v>
      </c>
      <c r="E601" s="101" t="s">
        <v>531</v>
      </c>
      <c r="F601" s="108" t="s">
        <v>488</v>
      </c>
      <c r="G601" s="121" t="s">
        <v>532</v>
      </c>
      <c r="H601" s="101"/>
      <c r="J601" s="117">
        <v>17585008</v>
      </c>
      <c r="K601" s="125"/>
      <c r="L601" s="114"/>
      <c r="M601" s="114" t="s">
        <v>1437</v>
      </c>
      <c r="N601" s="126"/>
      <c r="O601" s="127"/>
      <c r="P601" s="127"/>
      <c r="Q601" s="127"/>
      <c r="R601" s="127"/>
      <c r="S601" s="127"/>
    </row>
    <row r="602" spans="3:19" outlineLevel="2" x14ac:dyDescent="0.25">
      <c r="C602" s="108"/>
      <c r="D602" s="222"/>
      <c r="E602" s="101"/>
      <c r="F602" s="108"/>
      <c r="G602" s="121"/>
      <c r="H602" s="101"/>
      <c r="J602" s="117"/>
      <c r="K602" s="125"/>
      <c r="L602" s="114"/>
      <c r="M602" s="114"/>
      <c r="N602" s="126"/>
      <c r="O602" s="127"/>
      <c r="P602" s="127"/>
      <c r="Q602" s="127"/>
      <c r="R602" s="127"/>
      <c r="S602" s="127"/>
    </row>
    <row r="603" spans="3:19" outlineLevel="2" x14ac:dyDescent="0.25">
      <c r="C603" s="108" t="s">
        <v>1254</v>
      </c>
      <c r="D603" s="222">
        <v>901428935</v>
      </c>
      <c r="E603" s="101" t="s">
        <v>564</v>
      </c>
      <c r="F603" s="108" t="s">
        <v>486</v>
      </c>
      <c r="G603" s="101" t="s">
        <v>565</v>
      </c>
      <c r="H603" s="101"/>
      <c r="J603" s="117">
        <v>4260126</v>
      </c>
      <c r="K603" s="125"/>
      <c r="L603" s="114">
        <v>45385</v>
      </c>
      <c r="M603" s="114">
        <v>45780</v>
      </c>
      <c r="N603" s="126"/>
      <c r="O603" s="127"/>
      <c r="P603" s="127"/>
      <c r="Q603" s="127"/>
      <c r="R603" s="127"/>
      <c r="S603" s="127"/>
    </row>
    <row r="604" spans="3:19" outlineLevel="2" x14ac:dyDescent="0.25">
      <c r="C604" s="108"/>
      <c r="D604" s="222"/>
      <c r="E604" s="101"/>
      <c r="F604" s="108"/>
      <c r="G604" s="101"/>
      <c r="H604" s="101"/>
      <c r="J604" s="117"/>
      <c r="K604" s="125"/>
      <c r="L604" s="114"/>
      <c r="M604" s="114"/>
      <c r="N604" s="126"/>
      <c r="O604" s="127"/>
      <c r="P604" s="127"/>
      <c r="Q604" s="127"/>
      <c r="R604" s="127"/>
      <c r="S604" s="127"/>
    </row>
    <row r="605" spans="3:19" outlineLevel="2" x14ac:dyDescent="0.25">
      <c r="C605" s="108" t="s">
        <v>1254</v>
      </c>
      <c r="D605" s="222">
        <v>900621837</v>
      </c>
      <c r="E605" s="101" t="s">
        <v>525</v>
      </c>
      <c r="F605" s="108" t="s">
        <v>488</v>
      </c>
      <c r="G605" s="121" t="s">
        <v>526</v>
      </c>
      <c r="H605" s="101"/>
      <c r="J605" s="117">
        <v>10754156</v>
      </c>
      <c r="K605" s="125"/>
      <c r="L605" s="114"/>
      <c r="M605" s="114" t="s">
        <v>1437</v>
      </c>
      <c r="N605" s="126"/>
      <c r="O605" s="127"/>
      <c r="P605" s="127"/>
      <c r="Q605" s="127"/>
      <c r="R605" s="127"/>
      <c r="S605" s="127"/>
    </row>
    <row r="606" spans="3:19" outlineLevel="2" x14ac:dyDescent="0.25">
      <c r="C606" s="108"/>
      <c r="D606" s="222"/>
      <c r="E606" s="101"/>
      <c r="F606" s="108"/>
      <c r="G606" s="121"/>
      <c r="H606" s="101"/>
      <c r="J606" s="117"/>
      <c r="K606" s="125"/>
      <c r="L606" s="114"/>
      <c r="M606" s="114"/>
      <c r="N606" s="126"/>
      <c r="O606" s="127"/>
      <c r="P606" s="127"/>
      <c r="Q606" s="127"/>
      <c r="R606" s="127"/>
      <c r="S606" s="127"/>
    </row>
    <row r="607" spans="3:19" outlineLevel="2" x14ac:dyDescent="0.25">
      <c r="C607" s="108" t="s">
        <v>1254</v>
      </c>
      <c r="D607" s="222">
        <v>900275794</v>
      </c>
      <c r="E607" s="101" t="s">
        <v>509</v>
      </c>
      <c r="F607" s="108" t="s">
        <v>486</v>
      </c>
      <c r="G607" s="121" t="s">
        <v>510</v>
      </c>
      <c r="H607" s="101"/>
      <c r="J607" s="109">
        <v>1909331</v>
      </c>
      <c r="K607" s="125"/>
      <c r="L607" s="114">
        <v>45351</v>
      </c>
      <c r="M607" s="114">
        <v>45351</v>
      </c>
      <c r="N607" s="126"/>
      <c r="O607" s="127"/>
      <c r="P607" s="127"/>
      <c r="Q607" s="127"/>
      <c r="R607" s="127"/>
      <c r="S607" s="127"/>
    </row>
    <row r="608" spans="3:19" outlineLevel="2" x14ac:dyDescent="0.25">
      <c r="C608" s="108"/>
      <c r="D608" s="222"/>
      <c r="E608" s="101"/>
      <c r="F608" s="108" t="s">
        <v>486</v>
      </c>
      <c r="G608" s="101" t="s">
        <v>464</v>
      </c>
      <c r="H608" s="101"/>
      <c r="J608" s="109">
        <v>7846758</v>
      </c>
      <c r="K608" s="125"/>
      <c r="L608" s="114">
        <v>45351</v>
      </c>
      <c r="M608" s="114">
        <v>45351</v>
      </c>
      <c r="N608" s="126"/>
      <c r="O608" s="127"/>
      <c r="P608" s="127"/>
      <c r="Q608" s="127"/>
      <c r="R608" s="127"/>
      <c r="S608" s="127"/>
    </row>
    <row r="609" spans="3:19" outlineLevel="1" x14ac:dyDescent="0.25">
      <c r="C609" s="113"/>
      <c r="D609" s="222"/>
      <c r="E609" s="118" t="s">
        <v>1243</v>
      </c>
      <c r="F609" s="113" t="s">
        <v>1485</v>
      </c>
      <c r="G609" s="101"/>
      <c r="H609" s="101"/>
      <c r="J609" s="117">
        <f>SUM(J607:J608)</f>
        <v>9756089</v>
      </c>
      <c r="K609" s="125"/>
      <c r="L609" s="114"/>
      <c r="M609" s="114"/>
      <c r="N609" s="126"/>
      <c r="O609" s="127"/>
      <c r="P609" s="127"/>
      <c r="Q609" s="127"/>
      <c r="R609" s="127"/>
      <c r="S609" s="127"/>
    </row>
    <row r="610" spans="3:19" outlineLevel="1" x14ac:dyDescent="0.25">
      <c r="C610" s="113"/>
      <c r="D610" s="222"/>
      <c r="E610" s="118"/>
      <c r="F610" s="108"/>
      <c r="G610" s="101"/>
      <c r="H610" s="101"/>
      <c r="J610" s="117"/>
      <c r="K610" s="125"/>
      <c r="L610" s="114"/>
      <c r="M610" s="114"/>
      <c r="N610" s="126"/>
      <c r="O610" s="127"/>
      <c r="P610" s="127"/>
      <c r="Q610" s="127"/>
      <c r="R610" s="127"/>
      <c r="S610" s="127"/>
    </row>
    <row r="611" spans="3:19" outlineLevel="2" x14ac:dyDescent="0.25">
      <c r="C611" s="108" t="s">
        <v>1254</v>
      </c>
      <c r="D611" s="222">
        <v>901459564</v>
      </c>
      <c r="E611" s="101" t="s">
        <v>566</v>
      </c>
      <c r="F611" s="108" t="s">
        <v>486</v>
      </c>
      <c r="G611" s="121" t="s">
        <v>567</v>
      </c>
      <c r="H611" s="101"/>
      <c r="J611" s="117">
        <v>5917967</v>
      </c>
      <c r="K611" s="125"/>
      <c r="L611" s="114"/>
      <c r="M611" s="114" t="s">
        <v>1437</v>
      </c>
      <c r="N611" s="126"/>
      <c r="O611" s="127"/>
      <c r="P611" s="127"/>
      <c r="Q611" s="127"/>
      <c r="R611" s="127"/>
      <c r="S611" s="127"/>
    </row>
    <row r="612" spans="3:19" outlineLevel="2" x14ac:dyDescent="0.25">
      <c r="C612" s="108"/>
      <c r="D612" s="222"/>
      <c r="E612" s="101"/>
      <c r="F612" s="108"/>
      <c r="G612" s="121"/>
      <c r="H612" s="101"/>
      <c r="J612" s="117"/>
      <c r="K612" s="125"/>
      <c r="L612" s="114"/>
      <c r="M612" s="114"/>
      <c r="N612" s="126"/>
      <c r="O612" s="127"/>
      <c r="P612" s="127"/>
      <c r="Q612" s="127"/>
      <c r="R612" s="127"/>
      <c r="S612" s="127"/>
    </row>
    <row r="613" spans="3:19" outlineLevel="2" x14ac:dyDescent="0.25">
      <c r="C613" s="108" t="s">
        <v>1254</v>
      </c>
      <c r="D613" s="222">
        <v>900377789</v>
      </c>
      <c r="E613" s="101" t="s">
        <v>513</v>
      </c>
      <c r="F613" s="108" t="s">
        <v>488</v>
      </c>
      <c r="G613" s="121" t="s">
        <v>514</v>
      </c>
      <c r="H613" s="101"/>
      <c r="J613" s="117">
        <v>46001413</v>
      </c>
      <c r="K613" s="125"/>
      <c r="L613" s="114"/>
      <c r="M613" s="114" t="s">
        <v>1437</v>
      </c>
      <c r="N613" s="126"/>
      <c r="O613" s="127"/>
      <c r="P613" s="127"/>
      <c r="Q613" s="127"/>
      <c r="R613" s="127"/>
      <c r="S613" s="127"/>
    </row>
    <row r="614" spans="3:19" outlineLevel="2" x14ac:dyDescent="0.25">
      <c r="C614" s="108"/>
      <c r="D614" s="222"/>
      <c r="E614" s="101"/>
      <c r="F614" s="108"/>
      <c r="G614" s="121"/>
      <c r="H614" s="101"/>
      <c r="J614" s="117"/>
      <c r="K614" s="125"/>
      <c r="L614" s="114"/>
      <c r="M614" s="114"/>
      <c r="N614" s="126"/>
      <c r="O614" s="127"/>
      <c r="P614" s="127"/>
      <c r="Q614" s="127"/>
      <c r="R614" s="127"/>
      <c r="S614" s="127"/>
    </row>
    <row r="615" spans="3:19" outlineLevel="2" x14ac:dyDescent="0.25">
      <c r="C615" s="108" t="s">
        <v>1254</v>
      </c>
      <c r="D615" s="222">
        <v>901145034</v>
      </c>
      <c r="E615" s="101" t="s">
        <v>553</v>
      </c>
      <c r="F615" s="108" t="s">
        <v>488</v>
      </c>
      <c r="G615" s="121" t="s">
        <v>554</v>
      </c>
      <c r="H615" s="101"/>
      <c r="J615" s="117">
        <v>6948810</v>
      </c>
      <c r="K615" s="125"/>
      <c r="L615" s="114"/>
      <c r="M615" s="114" t="s">
        <v>1437</v>
      </c>
      <c r="N615" s="126"/>
      <c r="O615" s="127"/>
      <c r="P615" s="127"/>
      <c r="Q615" s="127"/>
      <c r="R615" s="127"/>
      <c r="S615" s="127"/>
    </row>
    <row r="616" spans="3:19" outlineLevel="2" x14ac:dyDescent="0.25">
      <c r="C616" s="108"/>
      <c r="D616" s="222"/>
      <c r="E616" s="101"/>
      <c r="F616" s="108"/>
      <c r="G616" s="121"/>
      <c r="H616" s="101"/>
      <c r="J616" s="117"/>
      <c r="K616" s="125"/>
      <c r="L616" s="114"/>
      <c r="M616" s="114"/>
      <c r="N616" s="126"/>
      <c r="O616" s="127"/>
      <c r="P616" s="127"/>
      <c r="Q616" s="127"/>
      <c r="R616" s="127"/>
      <c r="S616" s="127"/>
    </row>
    <row r="617" spans="3:19" outlineLevel="2" x14ac:dyDescent="0.25">
      <c r="C617" s="108" t="s">
        <v>1254</v>
      </c>
      <c r="D617" s="222">
        <v>890800450</v>
      </c>
      <c r="E617" s="101" t="s">
        <v>1425</v>
      </c>
      <c r="F617" s="108" t="s">
        <v>486</v>
      </c>
      <c r="G617" s="101" t="s">
        <v>508</v>
      </c>
      <c r="H617" s="101"/>
      <c r="J617" s="117">
        <v>825532</v>
      </c>
      <c r="K617" s="125"/>
      <c r="L617" s="114"/>
      <c r="M617" s="114" t="s">
        <v>1437</v>
      </c>
      <c r="N617" s="126"/>
      <c r="O617" s="127"/>
      <c r="P617" s="127"/>
      <c r="Q617" s="127"/>
      <c r="R617" s="127"/>
      <c r="S617" s="127"/>
    </row>
    <row r="618" spans="3:19" outlineLevel="2" x14ac:dyDescent="0.25">
      <c r="C618" s="108"/>
      <c r="D618" s="222"/>
      <c r="E618" s="101"/>
      <c r="F618" s="108"/>
      <c r="G618" s="101"/>
      <c r="H618" s="101"/>
      <c r="J618" s="117"/>
      <c r="K618" s="125"/>
      <c r="L618" s="114"/>
      <c r="M618" s="114"/>
      <c r="N618" s="126"/>
      <c r="O618" s="127"/>
      <c r="P618" s="127"/>
      <c r="Q618" s="127"/>
      <c r="R618" s="127"/>
      <c r="S618" s="127"/>
    </row>
    <row r="619" spans="3:19" outlineLevel="2" x14ac:dyDescent="0.25">
      <c r="C619" s="108" t="s">
        <v>1254</v>
      </c>
      <c r="D619" s="222">
        <v>900865681</v>
      </c>
      <c r="E619" s="101" t="s">
        <v>543</v>
      </c>
      <c r="F619" s="108" t="s">
        <v>486</v>
      </c>
      <c r="G619" s="121" t="s">
        <v>544</v>
      </c>
      <c r="H619" s="101"/>
      <c r="J619" s="117">
        <v>38334702</v>
      </c>
      <c r="K619" s="125"/>
      <c r="L619" s="114"/>
      <c r="M619" s="114" t="s">
        <v>1437</v>
      </c>
      <c r="N619" s="126"/>
      <c r="O619" s="127"/>
      <c r="P619" s="127"/>
      <c r="Q619" s="127"/>
      <c r="R619" s="127"/>
      <c r="S619" s="127"/>
    </row>
    <row r="620" spans="3:19" outlineLevel="2" x14ac:dyDescent="0.25">
      <c r="C620" s="108"/>
      <c r="D620" s="222"/>
      <c r="E620" s="101"/>
      <c r="F620" s="108"/>
      <c r="G620" s="121"/>
      <c r="H620" s="101"/>
      <c r="J620" s="117"/>
      <c r="K620" s="125"/>
      <c r="L620" s="114"/>
      <c r="M620" s="114"/>
      <c r="N620" s="126"/>
      <c r="O620" s="127"/>
      <c r="P620" s="127"/>
      <c r="Q620" s="127"/>
      <c r="R620" s="127"/>
      <c r="S620" s="127"/>
    </row>
    <row r="621" spans="3:19" outlineLevel="2" x14ac:dyDescent="0.25">
      <c r="C621" s="108" t="s">
        <v>1254</v>
      </c>
      <c r="D621" s="222">
        <v>900877809</v>
      </c>
      <c r="E621" s="101" t="s">
        <v>545</v>
      </c>
      <c r="F621" s="108" t="s">
        <v>488</v>
      </c>
      <c r="G621" s="121" t="s">
        <v>546</v>
      </c>
      <c r="H621" s="101"/>
      <c r="J621" s="117">
        <v>52263330</v>
      </c>
      <c r="K621" s="125"/>
      <c r="L621" s="114"/>
      <c r="M621" s="114" t="s">
        <v>1437</v>
      </c>
      <c r="N621" s="126"/>
      <c r="O621" s="127"/>
      <c r="P621" s="127"/>
      <c r="Q621" s="127"/>
      <c r="R621" s="127"/>
      <c r="S621" s="127"/>
    </row>
    <row r="622" spans="3:19" outlineLevel="2" x14ac:dyDescent="0.25">
      <c r="C622" s="108"/>
      <c r="D622" s="222"/>
      <c r="E622" s="101"/>
      <c r="F622" s="108"/>
      <c r="G622" s="121"/>
      <c r="H622" s="101"/>
      <c r="J622" s="117"/>
      <c r="K622" s="125"/>
      <c r="L622" s="114"/>
      <c r="M622" s="114"/>
      <c r="N622" s="126"/>
      <c r="O622" s="127"/>
      <c r="P622" s="127"/>
      <c r="Q622" s="127"/>
      <c r="R622" s="127"/>
      <c r="S622" s="127"/>
    </row>
    <row r="623" spans="3:19" outlineLevel="2" x14ac:dyDescent="0.25">
      <c r="C623" s="108" t="s">
        <v>1254</v>
      </c>
      <c r="D623" s="222">
        <v>900622080</v>
      </c>
      <c r="E623" s="101" t="s">
        <v>527</v>
      </c>
      <c r="F623" s="108" t="s">
        <v>486</v>
      </c>
      <c r="G623" s="121" t="s">
        <v>1304</v>
      </c>
      <c r="H623" s="101"/>
      <c r="I623" s="101" t="s">
        <v>1305</v>
      </c>
      <c r="J623" s="117">
        <v>348956772</v>
      </c>
      <c r="K623" s="125"/>
      <c r="L623" s="114"/>
      <c r="M623" s="114" t="s">
        <v>1437</v>
      </c>
      <c r="N623" s="126"/>
      <c r="O623" s="127"/>
      <c r="P623" s="127"/>
      <c r="Q623" s="127"/>
      <c r="R623" s="127"/>
      <c r="S623" s="127"/>
    </row>
    <row r="624" spans="3:19" outlineLevel="1" x14ac:dyDescent="0.25">
      <c r="C624" s="113"/>
      <c r="D624" s="222"/>
      <c r="E624" s="118"/>
      <c r="F624" s="108"/>
      <c r="G624" s="121"/>
      <c r="H624" s="101"/>
      <c r="J624" s="109"/>
      <c r="K624" s="125"/>
      <c r="L624" s="114"/>
      <c r="M624" s="114"/>
      <c r="N624" s="126"/>
      <c r="O624" s="127"/>
      <c r="P624" s="127"/>
      <c r="Q624" s="127"/>
      <c r="R624" s="127"/>
      <c r="S624" s="127"/>
    </row>
    <row r="625" spans="3:19" outlineLevel="2" x14ac:dyDescent="0.25">
      <c r="C625" s="108" t="s">
        <v>1254</v>
      </c>
      <c r="D625" s="222">
        <v>900672790</v>
      </c>
      <c r="E625" s="101" t="s">
        <v>794</v>
      </c>
      <c r="F625" s="108" t="s">
        <v>793</v>
      </c>
      <c r="G625" s="121" t="s">
        <v>795</v>
      </c>
      <c r="H625" s="101" t="s">
        <v>22</v>
      </c>
      <c r="J625" s="117">
        <v>190282235</v>
      </c>
      <c r="K625" s="164"/>
      <c r="L625" s="114">
        <v>45107</v>
      </c>
      <c r="M625" s="114">
        <f>+L625+30</f>
        <v>45137</v>
      </c>
      <c r="N625" s="165"/>
      <c r="O625" s="127"/>
      <c r="P625" s="127"/>
      <c r="Q625" s="127"/>
      <c r="R625" s="127"/>
      <c r="S625" s="127"/>
    </row>
    <row r="626" spans="3:19" outlineLevel="1" x14ac:dyDescent="0.25">
      <c r="C626" s="113"/>
      <c r="D626" s="222"/>
      <c r="E626" s="118"/>
      <c r="F626" s="108"/>
      <c r="G626" s="121"/>
      <c r="H626" s="101"/>
      <c r="J626" s="109"/>
      <c r="K626" s="125"/>
      <c r="L626" s="114"/>
      <c r="M626" s="114"/>
      <c r="N626" s="126"/>
      <c r="O626" s="127"/>
      <c r="P626" s="127"/>
      <c r="Q626" s="127"/>
      <c r="R626" s="127"/>
      <c r="S626" s="127"/>
    </row>
    <row r="627" spans="3:19" outlineLevel="2" x14ac:dyDescent="0.25">
      <c r="C627" s="108" t="s">
        <v>1254</v>
      </c>
      <c r="D627" s="222">
        <v>901025765</v>
      </c>
      <c r="E627" s="101" t="s">
        <v>547</v>
      </c>
      <c r="F627" s="108" t="s">
        <v>488</v>
      </c>
      <c r="G627" s="121" t="s">
        <v>548</v>
      </c>
      <c r="H627" s="101"/>
      <c r="J627" s="117">
        <v>21356794</v>
      </c>
      <c r="K627" s="125"/>
      <c r="L627" s="114"/>
      <c r="M627" s="114" t="s">
        <v>1437</v>
      </c>
      <c r="N627" s="126"/>
      <c r="O627" s="127"/>
      <c r="P627" s="127"/>
      <c r="Q627" s="127"/>
      <c r="R627" s="127"/>
      <c r="S627" s="127"/>
    </row>
    <row r="628" spans="3:19" outlineLevel="1" x14ac:dyDescent="0.25">
      <c r="C628" s="113"/>
      <c r="D628" s="222"/>
      <c r="E628" s="118"/>
      <c r="F628" s="108"/>
      <c r="G628" s="121"/>
      <c r="H628" s="101"/>
      <c r="J628" s="109"/>
      <c r="K628" s="125"/>
      <c r="L628" s="114"/>
      <c r="M628" s="114"/>
      <c r="N628" s="126"/>
      <c r="O628" s="127"/>
      <c r="P628" s="127"/>
      <c r="Q628" s="127"/>
      <c r="R628" s="127"/>
      <c r="S628" s="127"/>
    </row>
    <row r="629" spans="3:19" outlineLevel="2" x14ac:dyDescent="0.25">
      <c r="C629" s="108" t="s">
        <v>1254</v>
      </c>
      <c r="D629" s="222">
        <v>800222190</v>
      </c>
      <c r="E629" s="101" t="s">
        <v>496</v>
      </c>
      <c r="F629" s="108" t="s">
        <v>486</v>
      </c>
      <c r="G629" s="121" t="s">
        <v>497</v>
      </c>
      <c r="H629" s="101"/>
      <c r="J629" s="117">
        <v>47537213</v>
      </c>
      <c r="K629" s="125"/>
      <c r="L629" s="114"/>
      <c r="M629" s="114" t="s">
        <v>1437</v>
      </c>
      <c r="N629" s="126"/>
      <c r="O629" s="127"/>
      <c r="P629" s="127"/>
      <c r="Q629" s="127"/>
      <c r="R629" s="127"/>
      <c r="S629" s="127"/>
    </row>
    <row r="630" spans="3:19" outlineLevel="1" x14ac:dyDescent="0.25">
      <c r="C630" s="113"/>
      <c r="D630" s="222"/>
      <c r="E630" s="118"/>
      <c r="F630" s="108"/>
      <c r="G630" s="121"/>
      <c r="H630" s="101"/>
      <c r="J630" s="109"/>
      <c r="K630" s="125"/>
      <c r="L630" s="114"/>
      <c r="M630" s="114"/>
      <c r="N630" s="126"/>
      <c r="O630" s="127"/>
      <c r="P630" s="127"/>
      <c r="Q630" s="127"/>
      <c r="R630" s="127"/>
      <c r="S630" s="127"/>
    </row>
    <row r="631" spans="3:19" outlineLevel="2" x14ac:dyDescent="0.25">
      <c r="C631" s="108" t="s">
        <v>1254</v>
      </c>
      <c r="D631" s="222">
        <v>900694887</v>
      </c>
      <c r="E631" s="101" t="s">
        <v>117</v>
      </c>
      <c r="F631" s="108" t="s">
        <v>116</v>
      </c>
      <c r="G631" s="101" t="s">
        <v>118</v>
      </c>
      <c r="H631" s="101" t="s">
        <v>22</v>
      </c>
      <c r="J631" s="117">
        <v>514562</v>
      </c>
      <c r="K631" s="125"/>
      <c r="L631" s="114">
        <v>44805</v>
      </c>
      <c r="M631" s="114">
        <f>+L631+30</f>
        <v>44835</v>
      </c>
      <c r="N631" s="126"/>
      <c r="O631" s="127"/>
      <c r="P631" s="127"/>
      <c r="Q631" s="127"/>
      <c r="R631" s="127"/>
      <c r="S631" s="127"/>
    </row>
    <row r="632" spans="3:19" outlineLevel="1" x14ac:dyDescent="0.25">
      <c r="C632" s="113"/>
      <c r="D632" s="222"/>
      <c r="E632" s="118"/>
      <c r="F632" s="108"/>
      <c r="G632" s="101"/>
      <c r="H632" s="101"/>
      <c r="J632" s="109"/>
      <c r="K632" s="125"/>
      <c r="L632" s="114"/>
      <c r="M632" s="114"/>
      <c r="N632" s="126"/>
      <c r="O632" s="127"/>
      <c r="P632" s="127"/>
      <c r="Q632" s="127"/>
      <c r="R632" s="127"/>
      <c r="S632" s="127"/>
    </row>
    <row r="633" spans="3:19" outlineLevel="2" x14ac:dyDescent="0.25">
      <c r="C633" s="108" t="s">
        <v>1254</v>
      </c>
      <c r="D633" s="222">
        <v>830511599</v>
      </c>
      <c r="E633" s="101" t="s">
        <v>79</v>
      </c>
      <c r="F633" s="108" t="s">
        <v>488</v>
      </c>
      <c r="G633" s="121" t="s">
        <v>80</v>
      </c>
      <c r="H633" s="101"/>
      <c r="J633" s="117">
        <v>116846306</v>
      </c>
      <c r="K633" s="125"/>
      <c r="L633" s="114"/>
      <c r="M633" s="114" t="s">
        <v>1437</v>
      </c>
      <c r="N633" s="126"/>
      <c r="O633" s="127"/>
      <c r="P633" s="127"/>
      <c r="Q633" s="127"/>
      <c r="R633" s="127"/>
      <c r="S633" s="127"/>
    </row>
    <row r="634" spans="3:19" outlineLevel="1" x14ac:dyDescent="0.25">
      <c r="C634" s="113"/>
      <c r="D634" s="222"/>
      <c r="E634" s="118"/>
      <c r="F634" s="108"/>
      <c r="G634" s="121"/>
      <c r="H634" s="101"/>
      <c r="J634" s="109"/>
      <c r="K634" s="125"/>
      <c r="L634" s="114"/>
      <c r="M634" s="114"/>
      <c r="N634" s="126"/>
      <c r="O634" s="127"/>
      <c r="P634" s="127"/>
      <c r="Q634" s="127"/>
      <c r="R634" s="127"/>
      <c r="S634" s="127"/>
    </row>
    <row r="635" spans="3:19" outlineLevel="1" x14ac:dyDescent="0.25">
      <c r="C635" s="108" t="s">
        <v>1254</v>
      </c>
      <c r="D635" s="222" t="s">
        <v>1314</v>
      </c>
      <c r="E635" s="101" t="s">
        <v>1312</v>
      </c>
      <c r="F635" s="122" t="s">
        <v>1315</v>
      </c>
      <c r="G635" s="121" t="s">
        <v>1313</v>
      </c>
      <c r="H635" s="101"/>
      <c r="J635" s="109">
        <v>10065260</v>
      </c>
      <c r="K635" s="125"/>
      <c r="L635" s="114"/>
      <c r="M635" s="114" t="s">
        <v>1437</v>
      </c>
      <c r="N635" s="126"/>
      <c r="O635" s="127"/>
      <c r="P635" s="127"/>
      <c r="Q635" s="127"/>
      <c r="R635" s="127"/>
      <c r="S635" s="127"/>
    </row>
    <row r="636" spans="3:19" outlineLevel="1" x14ac:dyDescent="0.25">
      <c r="C636" s="113"/>
      <c r="D636" s="222"/>
      <c r="E636" s="118"/>
      <c r="F636" s="122" t="s">
        <v>1316</v>
      </c>
      <c r="G636" s="121"/>
      <c r="H636" s="101"/>
      <c r="J636" s="109">
        <v>714000</v>
      </c>
      <c r="K636" s="125"/>
      <c r="L636" s="114"/>
      <c r="M636" s="114" t="s">
        <v>1437</v>
      </c>
      <c r="N636" s="126"/>
      <c r="O636" s="127"/>
      <c r="P636" s="127"/>
      <c r="Q636" s="127"/>
      <c r="R636" s="127"/>
      <c r="S636" s="127"/>
    </row>
    <row r="637" spans="3:19" outlineLevel="1" x14ac:dyDescent="0.25">
      <c r="C637" s="113"/>
      <c r="D637" s="222"/>
      <c r="E637" s="118"/>
      <c r="F637" s="122" t="s">
        <v>1320</v>
      </c>
      <c r="G637" s="121"/>
      <c r="H637" s="101"/>
      <c r="J637" s="109">
        <v>714000</v>
      </c>
      <c r="K637" s="125"/>
      <c r="L637" s="114"/>
      <c r="M637" s="114" t="s">
        <v>1437</v>
      </c>
      <c r="N637" s="126"/>
      <c r="O637" s="127"/>
      <c r="P637" s="127"/>
      <c r="Q637" s="127"/>
      <c r="R637" s="127"/>
      <c r="S637" s="127"/>
    </row>
    <row r="638" spans="3:19" outlineLevel="1" x14ac:dyDescent="0.25">
      <c r="C638" s="113"/>
      <c r="D638" s="222"/>
      <c r="E638" s="118"/>
      <c r="F638" s="122" t="s">
        <v>1319</v>
      </c>
      <c r="G638" s="121"/>
      <c r="H638" s="101"/>
      <c r="J638" s="109">
        <v>1428000</v>
      </c>
      <c r="K638" s="125"/>
      <c r="L638" s="114"/>
      <c r="M638" s="114" t="s">
        <v>1437</v>
      </c>
      <c r="N638" s="126"/>
      <c r="O638" s="127"/>
      <c r="P638" s="127"/>
      <c r="Q638" s="127"/>
      <c r="R638" s="127"/>
      <c r="S638" s="127"/>
    </row>
    <row r="639" spans="3:19" outlineLevel="1" x14ac:dyDescent="0.25">
      <c r="C639" s="113"/>
      <c r="D639" s="222"/>
      <c r="E639" s="118"/>
      <c r="F639" s="122" t="s">
        <v>1322</v>
      </c>
      <c r="G639" s="121"/>
      <c r="H639" s="101"/>
      <c r="J639" s="109">
        <v>714000</v>
      </c>
      <c r="K639" s="125"/>
      <c r="L639" s="114"/>
      <c r="M639" s="114" t="s">
        <v>1437</v>
      </c>
      <c r="N639" s="126"/>
      <c r="O639" s="127"/>
      <c r="P639" s="127"/>
      <c r="Q639" s="127"/>
      <c r="R639" s="127"/>
      <c r="S639" s="127"/>
    </row>
    <row r="640" spans="3:19" outlineLevel="1" x14ac:dyDescent="0.25">
      <c r="C640" s="113"/>
      <c r="D640" s="222"/>
      <c r="E640" s="118"/>
      <c r="F640" s="122" t="s">
        <v>1317</v>
      </c>
      <c r="G640" s="121"/>
      <c r="H640" s="101"/>
      <c r="J640" s="109">
        <v>5138527</v>
      </c>
      <c r="K640" s="125"/>
      <c r="L640" s="114"/>
      <c r="M640" s="114" t="s">
        <v>1437</v>
      </c>
      <c r="N640" s="126"/>
      <c r="O640" s="127"/>
      <c r="P640" s="127"/>
      <c r="Q640" s="127"/>
      <c r="R640" s="127"/>
      <c r="S640" s="127"/>
    </row>
    <row r="641" spans="3:19" outlineLevel="1" x14ac:dyDescent="0.25">
      <c r="C641" s="113"/>
      <c r="D641" s="222"/>
      <c r="E641" s="118"/>
      <c r="F641" s="122" t="s">
        <v>1318</v>
      </c>
      <c r="G641" s="121"/>
      <c r="H641" s="101"/>
      <c r="J641" s="109">
        <v>91663613</v>
      </c>
      <c r="K641" s="125"/>
      <c r="L641" s="114"/>
      <c r="M641" s="114" t="s">
        <v>1437</v>
      </c>
      <c r="N641" s="126"/>
      <c r="O641" s="127"/>
      <c r="P641" s="127"/>
      <c r="Q641" s="127"/>
      <c r="R641" s="127"/>
      <c r="S641" s="127"/>
    </row>
    <row r="642" spans="3:19" ht="25.5" outlineLevel="1" x14ac:dyDescent="0.25">
      <c r="C642" s="113"/>
      <c r="D642" s="222"/>
      <c r="E642" s="118"/>
      <c r="F642" s="137" t="s">
        <v>1321</v>
      </c>
      <c r="G642" s="121"/>
      <c r="H642" s="101"/>
      <c r="J642" s="109">
        <v>158252800</v>
      </c>
      <c r="K642" s="125"/>
      <c r="L642" s="114"/>
      <c r="M642" s="114" t="s">
        <v>1437</v>
      </c>
      <c r="N642" s="126"/>
      <c r="O642" s="127"/>
      <c r="P642" s="127"/>
      <c r="Q642" s="127"/>
      <c r="R642" s="127"/>
      <c r="S642" s="127"/>
    </row>
    <row r="643" spans="3:19" outlineLevel="1" x14ac:dyDescent="0.25">
      <c r="C643" s="113"/>
      <c r="D643" s="222"/>
      <c r="E643" s="118" t="s">
        <v>1378</v>
      </c>
      <c r="F643" s="113" t="s">
        <v>1485</v>
      </c>
      <c r="G643" s="121"/>
      <c r="H643" s="101"/>
      <c r="J643" s="117">
        <f>SUM(J635:J642)</f>
        <v>268690200</v>
      </c>
      <c r="K643" s="125"/>
      <c r="L643" s="114"/>
      <c r="M643" s="114"/>
      <c r="N643" s="166"/>
      <c r="O643" s="127"/>
      <c r="P643" s="127"/>
      <c r="Q643" s="127"/>
      <c r="R643" s="127"/>
      <c r="S643" s="127"/>
    </row>
    <row r="644" spans="3:19" outlineLevel="1" x14ac:dyDescent="0.25">
      <c r="C644" s="113"/>
      <c r="D644" s="222"/>
      <c r="E644" s="118"/>
      <c r="F644" s="108"/>
      <c r="G644" s="121"/>
      <c r="H644" s="101"/>
      <c r="J644" s="117"/>
      <c r="K644" s="125"/>
      <c r="L644" s="114"/>
      <c r="M644" s="114"/>
      <c r="N644" s="166"/>
      <c r="O644" s="127"/>
      <c r="P644" s="127"/>
      <c r="Q644" s="127"/>
      <c r="R644" s="127"/>
      <c r="S644" s="127"/>
    </row>
    <row r="645" spans="3:19" outlineLevel="2" x14ac:dyDescent="0.25">
      <c r="C645" s="108" t="s">
        <v>1254</v>
      </c>
      <c r="D645" s="222">
        <v>900881784</v>
      </c>
      <c r="E645" s="101" t="s">
        <v>311</v>
      </c>
      <c r="F645" s="108" t="s">
        <v>488</v>
      </c>
      <c r="G645" s="121" t="s">
        <v>312</v>
      </c>
      <c r="H645" s="101"/>
      <c r="J645" s="117">
        <v>55354020</v>
      </c>
      <c r="K645" s="125"/>
      <c r="L645" s="114"/>
      <c r="M645" s="114" t="s">
        <v>1437</v>
      </c>
      <c r="N645" s="126"/>
      <c r="O645" s="127"/>
      <c r="P645" s="127"/>
      <c r="Q645" s="127"/>
      <c r="R645" s="127"/>
      <c r="S645" s="127"/>
    </row>
    <row r="646" spans="3:19" outlineLevel="1" x14ac:dyDescent="0.25">
      <c r="C646" s="113"/>
      <c r="D646" s="222"/>
      <c r="E646" s="118"/>
      <c r="F646" s="108"/>
      <c r="G646" s="121"/>
      <c r="H646" s="101"/>
      <c r="J646" s="109"/>
      <c r="K646" s="125"/>
      <c r="L646" s="114"/>
      <c r="M646" s="114"/>
      <c r="N646" s="126"/>
      <c r="O646" s="127"/>
      <c r="P646" s="127"/>
      <c r="Q646" s="127"/>
      <c r="R646" s="127"/>
      <c r="S646" s="127"/>
    </row>
    <row r="647" spans="3:19" outlineLevel="2" x14ac:dyDescent="0.25">
      <c r="C647" s="108" t="s">
        <v>1254</v>
      </c>
      <c r="D647" s="222">
        <v>900338832</v>
      </c>
      <c r="E647" s="101" t="s">
        <v>511</v>
      </c>
      <c r="F647" s="108" t="s">
        <v>486</v>
      </c>
      <c r="G647" s="121" t="s">
        <v>512</v>
      </c>
      <c r="H647" s="101"/>
      <c r="J647" s="117">
        <v>7647395</v>
      </c>
      <c r="K647" s="125"/>
      <c r="L647" s="114"/>
      <c r="M647" s="114" t="s">
        <v>1437</v>
      </c>
      <c r="N647" s="126"/>
      <c r="O647" s="127"/>
      <c r="P647" s="127"/>
      <c r="Q647" s="127"/>
      <c r="R647" s="127"/>
      <c r="S647" s="127"/>
    </row>
    <row r="648" spans="3:19" outlineLevel="1" x14ac:dyDescent="0.25">
      <c r="C648" s="113"/>
      <c r="D648" s="222"/>
      <c r="E648" s="118"/>
      <c r="F648" s="108"/>
      <c r="G648" s="121"/>
      <c r="H648" s="101"/>
      <c r="J648" s="109"/>
      <c r="K648" s="125"/>
      <c r="L648" s="114"/>
      <c r="M648" s="114"/>
      <c r="N648" s="126"/>
      <c r="O648" s="127"/>
      <c r="P648" s="127"/>
      <c r="Q648" s="127"/>
      <c r="R648" s="127"/>
      <c r="S648" s="127"/>
    </row>
    <row r="649" spans="3:19" outlineLevel="2" x14ac:dyDescent="0.25">
      <c r="C649" s="108" t="s">
        <v>1254</v>
      </c>
      <c r="D649" s="222">
        <v>901521250</v>
      </c>
      <c r="E649" s="101" t="s">
        <v>568</v>
      </c>
      <c r="F649" s="108" t="s">
        <v>486</v>
      </c>
      <c r="G649" s="101" t="s">
        <v>569</v>
      </c>
      <c r="H649" s="101"/>
      <c r="J649" s="117">
        <v>15571002</v>
      </c>
      <c r="K649" s="125"/>
      <c r="L649" s="114"/>
      <c r="M649" s="114" t="s">
        <v>1437</v>
      </c>
      <c r="N649" s="126"/>
      <c r="O649" s="127"/>
      <c r="P649" s="127"/>
      <c r="Q649" s="127"/>
      <c r="R649" s="127"/>
      <c r="S649" s="127"/>
    </row>
    <row r="650" spans="3:19" outlineLevel="1" x14ac:dyDescent="0.25">
      <c r="C650" s="113"/>
      <c r="D650" s="222"/>
      <c r="E650" s="118"/>
      <c r="F650" s="108"/>
      <c r="G650" s="101"/>
      <c r="H650" s="101"/>
      <c r="J650" s="109"/>
      <c r="K650" s="125"/>
      <c r="L650" s="114"/>
      <c r="M650" s="114"/>
      <c r="N650" s="126"/>
      <c r="O650" s="127"/>
      <c r="P650" s="127"/>
      <c r="Q650" s="127"/>
      <c r="R650" s="127"/>
      <c r="S650" s="127"/>
    </row>
    <row r="651" spans="3:19" outlineLevel="2" x14ac:dyDescent="0.25">
      <c r="C651" s="108" t="s">
        <v>1254</v>
      </c>
      <c r="D651" s="222">
        <v>900525988</v>
      </c>
      <c r="E651" s="101" t="s">
        <v>662</v>
      </c>
      <c r="F651" s="108" t="s">
        <v>1379</v>
      </c>
      <c r="G651" s="121"/>
      <c r="H651" s="101"/>
      <c r="J651" s="109">
        <v>4522000</v>
      </c>
      <c r="K651" s="125"/>
      <c r="L651" s="114">
        <v>45124</v>
      </c>
      <c r="M651" s="114">
        <f>+L651+30</f>
        <v>45154</v>
      </c>
      <c r="N651" s="126"/>
      <c r="O651" s="127"/>
      <c r="P651" s="127"/>
      <c r="Q651" s="127"/>
      <c r="R651" s="127"/>
      <c r="S651" s="127"/>
    </row>
    <row r="652" spans="3:19" outlineLevel="2" x14ac:dyDescent="0.25">
      <c r="C652" s="113"/>
      <c r="D652" s="222"/>
      <c r="E652" s="101"/>
      <c r="F652" s="108" t="s">
        <v>1380</v>
      </c>
      <c r="G652" s="121"/>
      <c r="H652" s="101"/>
      <c r="J652" s="109">
        <v>4522000</v>
      </c>
      <c r="K652" s="125"/>
      <c r="L652" s="114">
        <v>45168</v>
      </c>
      <c r="M652" s="114">
        <v>45168</v>
      </c>
      <c r="N652" s="126"/>
      <c r="O652" s="127"/>
      <c r="P652" s="127"/>
      <c r="Q652" s="127"/>
      <c r="R652" s="127"/>
      <c r="S652" s="127"/>
    </row>
    <row r="653" spans="3:19" outlineLevel="2" x14ac:dyDescent="0.25">
      <c r="C653" s="113"/>
      <c r="D653" s="222"/>
      <c r="E653" s="118" t="s">
        <v>1172</v>
      </c>
      <c r="F653" s="113" t="s">
        <v>1485</v>
      </c>
      <c r="G653" s="121"/>
      <c r="H653" s="101" t="s">
        <v>22</v>
      </c>
      <c r="J653" s="117">
        <f>SUM(J651:J652)</f>
        <v>9044000</v>
      </c>
      <c r="K653" s="125"/>
      <c r="L653" s="114">
        <v>45168</v>
      </c>
      <c r="M653" s="114">
        <v>45168</v>
      </c>
      <c r="N653" s="126"/>
      <c r="O653" s="127"/>
      <c r="P653" s="127"/>
      <c r="Q653" s="127"/>
      <c r="R653" s="127"/>
      <c r="S653" s="127"/>
    </row>
    <row r="654" spans="3:19" outlineLevel="1" x14ac:dyDescent="0.25">
      <c r="C654" s="113"/>
      <c r="D654" s="222"/>
      <c r="E654" s="118"/>
      <c r="F654" s="108"/>
      <c r="G654" s="121"/>
      <c r="H654" s="101"/>
      <c r="J654" s="109"/>
      <c r="K654" s="125"/>
      <c r="L654" s="114"/>
      <c r="M654" s="114"/>
      <c r="N654" s="126"/>
      <c r="O654" s="127"/>
      <c r="P654" s="127"/>
      <c r="Q654" s="127"/>
      <c r="R654" s="127"/>
      <c r="S654" s="127"/>
    </row>
    <row r="655" spans="3:19" outlineLevel="2" x14ac:dyDescent="0.25">
      <c r="C655" s="108" t="s">
        <v>1254</v>
      </c>
      <c r="D655" s="222">
        <v>901170460</v>
      </c>
      <c r="E655" s="101" t="s">
        <v>555</v>
      </c>
      <c r="F655" s="108" t="s">
        <v>486</v>
      </c>
      <c r="G655" s="101" t="s">
        <v>556</v>
      </c>
      <c r="H655" s="101"/>
      <c r="J655" s="117">
        <v>49035938</v>
      </c>
      <c r="K655" s="125"/>
      <c r="L655" s="114"/>
      <c r="M655" s="114" t="s">
        <v>1437</v>
      </c>
      <c r="N655" s="126"/>
      <c r="O655" s="127"/>
      <c r="P655" s="127"/>
      <c r="Q655" s="127"/>
      <c r="R655" s="127"/>
      <c r="S655" s="127"/>
    </row>
    <row r="656" spans="3:19" outlineLevel="1" x14ac:dyDescent="0.25">
      <c r="C656" s="113"/>
      <c r="D656" s="222"/>
      <c r="E656" s="118"/>
      <c r="F656" s="108"/>
      <c r="G656" s="101"/>
      <c r="H656" s="101"/>
      <c r="J656" s="109"/>
      <c r="K656" s="125"/>
      <c r="L656" s="114"/>
      <c r="M656" s="114"/>
      <c r="N656" s="126"/>
      <c r="O656" s="127"/>
      <c r="P656" s="127"/>
      <c r="Q656" s="127"/>
      <c r="R656" s="127"/>
      <c r="S656" s="127"/>
    </row>
    <row r="657" spans="3:19" outlineLevel="2" x14ac:dyDescent="0.25">
      <c r="C657" s="108" t="s">
        <v>1254</v>
      </c>
      <c r="D657" s="222">
        <v>901084703</v>
      </c>
      <c r="E657" s="101" t="s">
        <v>549</v>
      </c>
      <c r="F657" s="108" t="s">
        <v>486</v>
      </c>
      <c r="G657" s="121" t="s">
        <v>550</v>
      </c>
      <c r="H657" s="101"/>
      <c r="J657" s="117">
        <v>55150183</v>
      </c>
      <c r="K657" s="125"/>
      <c r="L657" s="114"/>
      <c r="M657" s="114" t="s">
        <v>1437</v>
      </c>
      <c r="N657" s="126"/>
      <c r="O657" s="127"/>
      <c r="P657" s="127"/>
      <c r="Q657" s="127"/>
      <c r="R657" s="127"/>
      <c r="S657" s="127"/>
    </row>
    <row r="658" spans="3:19" outlineLevel="1" x14ac:dyDescent="0.25">
      <c r="C658" s="113"/>
      <c r="D658" s="222"/>
      <c r="E658" s="118"/>
      <c r="F658" s="108"/>
      <c r="G658" s="121"/>
      <c r="H658" s="101"/>
      <c r="J658" s="109"/>
      <c r="K658" s="125"/>
      <c r="L658" s="114"/>
      <c r="M658" s="114"/>
      <c r="N658" s="126"/>
      <c r="O658" s="127"/>
      <c r="P658" s="127"/>
      <c r="Q658" s="127"/>
      <c r="R658" s="127"/>
      <c r="S658" s="127"/>
    </row>
    <row r="659" spans="3:19" outlineLevel="2" x14ac:dyDescent="0.25">
      <c r="C659" s="108" t="s">
        <v>1254</v>
      </c>
      <c r="D659" s="222">
        <v>860049851</v>
      </c>
      <c r="E659" s="101" t="s">
        <v>647</v>
      </c>
      <c r="F659" s="108" t="s">
        <v>646</v>
      </c>
      <c r="G659" s="121" t="s">
        <v>648</v>
      </c>
      <c r="H659" s="101" t="s">
        <v>22</v>
      </c>
      <c r="J659" s="109">
        <v>2846293</v>
      </c>
      <c r="K659" s="125"/>
      <c r="L659" s="114">
        <v>44653</v>
      </c>
      <c r="M659" s="114">
        <f t="shared" ref="M659:M670" si="3">+L659+30</f>
        <v>44683</v>
      </c>
      <c r="N659" s="126"/>
      <c r="O659" s="127"/>
      <c r="P659" s="127"/>
      <c r="Q659" s="127"/>
      <c r="R659" s="127"/>
      <c r="S659" s="127"/>
    </row>
    <row r="660" spans="3:19" outlineLevel="2" x14ac:dyDescent="0.25">
      <c r="C660" s="113"/>
      <c r="D660" s="222"/>
      <c r="E660" s="101"/>
      <c r="F660" s="108" t="s">
        <v>649</v>
      </c>
      <c r="G660" s="121" t="s">
        <v>648</v>
      </c>
      <c r="H660" s="101" t="s">
        <v>22</v>
      </c>
      <c r="J660" s="109">
        <v>3810674</v>
      </c>
      <c r="K660" s="125"/>
      <c r="L660" s="114">
        <v>44680</v>
      </c>
      <c r="M660" s="114">
        <f t="shared" si="3"/>
        <v>44710</v>
      </c>
      <c r="N660" s="126"/>
      <c r="O660" s="127"/>
      <c r="P660" s="127"/>
      <c r="Q660" s="127"/>
      <c r="R660" s="127"/>
      <c r="S660" s="127"/>
    </row>
    <row r="661" spans="3:19" outlineLevel="2" x14ac:dyDescent="0.25">
      <c r="C661" s="113"/>
      <c r="D661" s="222"/>
      <c r="E661" s="101"/>
      <c r="F661" s="108" t="s">
        <v>650</v>
      </c>
      <c r="G661" s="121" t="s">
        <v>648</v>
      </c>
      <c r="H661" s="101" t="s">
        <v>22</v>
      </c>
      <c r="J661" s="109">
        <v>355910</v>
      </c>
      <c r="K661" s="125"/>
      <c r="L661" s="114">
        <v>44680</v>
      </c>
      <c r="M661" s="114">
        <f t="shared" si="3"/>
        <v>44710</v>
      </c>
      <c r="N661" s="126"/>
      <c r="O661" s="127"/>
      <c r="P661" s="127"/>
      <c r="Q661" s="127"/>
      <c r="R661" s="127"/>
      <c r="S661" s="127"/>
    </row>
    <row r="662" spans="3:19" outlineLevel="2" x14ac:dyDescent="0.25">
      <c r="C662" s="113"/>
      <c r="D662" s="222"/>
      <c r="E662" s="101"/>
      <c r="F662" s="108" t="s">
        <v>651</v>
      </c>
      <c r="G662" s="121" t="s">
        <v>648</v>
      </c>
      <c r="H662" s="101" t="s">
        <v>22</v>
      </c>
      <c r="J662" s="109">
        <v>3372897</v>
      </c>
      <c r="K662" s="125"/>
      <c r="L662" s="114">
        <v>44690</v>
      </c>
      <c r="M662" s="114">
        <f t="shared" si="3"/>
        <v>44720</v>
      </c>
      <c r="N662" s="126"/>
      <c r="O662" s="127"/>
      <c r="P662" s="127"/>
      <c r="Q662" s="127"/>
      <c r="R662" s="127"/>
      <c r="S662" s="127"/>
    </row>
    <row r="663" spans="3:19" outlineLevel="2" x14ac:dyDescent="0.25">
      <c r="C663" s="113"/>
      <c r="D663" s="222"/>
      <c r="E663" s="101"/>
      <c r="F663" s="108" t="s">
        <v>652</v>
      </c>
      <c r="G663" s="121" t="s">
        <v>648</v>
      </c>
      <c r="H663" s="101" t="s">
        <v>22</v>
      </c>
      <c r="J663" s="109">
        <v>4691632</v>
      </c>
      <c r="K663" s="125"/>
      <c r="L663" s="114">
        <v>44700</v>
      </c>
      <c r="M663" s="114">
        <f t="shared" si="3"/>
        <v>44730</v>
      </c>
      <c r="N663" s="126"/>
      <c r="O663" s="127"/>
      <c r="P663" s="127"/>
      <c r="Q663" s="127"/>
      <c r="R663" s="127"/>
      <c r="S663" s="127"/>
    </row>
    <row r="664" spans="3:19" outlineLevel="2" x14ac:dyDescent="0.25">
      <c r="C664" s="113"/>
      <c r="D664" s="222"/>
      <c r="E664" s="101"/>
      <c r="F664" s="108" t="s">
        <v>653</v>
      </c>
      <c r="G664" s="121" t="s">
        <v>648</v>
      </c>
      <c r="H664" s="101" t="s">
        <v>22</v>
      </c>
      <c r="J664" s="109">
        <v>4693343</v>
      </c>
      <c r="K664" s="125"/>
      <c r="L664" s="114">
        <v>44713</v>
      </c>
      <c r="M664" s="114">
        <f t="shared" si="3"/>
        <v>44743</v>
      </c>
      <c r="N664" s="126"/>
      <c r="O664" s="127"/>
      <c r="P664" s="127"/>
      <c r="Q664" s="127"/>
      <c r="R664" s="127"/>
      <c r="S664" s="127"/>
    </row>
    <row r="665" spans="3:19" outlineLevel="2" x14ac:dyDescent="0.25">
      <c r="C665" s="113"/>
      <c r="D665" s="222"/>
      <c r="E665" s="101"/>
      <c r="F665" s="108" t="s">
        <v>654</v>
      </c>
      <c r="G665" s="121" t="s">
        <v>648</v>
      </c>
      <c r="H665" s="101" t="s">
        <v>22</v>
      </c>
      <c r="J665" s="109">
        <v>181295</v>
      </c>
      <c r="K665" s="125"/>
      <c r="L665" s="114">
        <v>44729</v>
      </c>
      <c r="M665" s="114">
        <f t="shared" si="3"/>
        <v>44759</v>
      </c>
      <c r="N665" s="126"/>
      <c r="O665" s="127"/>
      <c r="P665" s="127"/>
      <c r="Q665" s="127"/>
      <c r="R665" s="127"/>
      <c r="S665" s="127"/>
    </row>
    <row r="666" spans="3:19" outlineLevel="2" x14ac:dyDescent="0.25">
      <c r="C666" s="113"/>
      <c r="D666" s="222"/>
      <c r="E666" s="101"/>
      <c r="F666" s="108" t="s">
        <v>655</v>
      </c>
      <c r="G666" s="121" t="s">
        <v>648</v>
      </c>
      <c r="H666" s="101" t="s">
        <v>22</v>
      </c>
      <c r="J666" s="109">
        <v>3528884</v>
      </c>
      <c r="K666" s="125"/>
      <c r="L666" s="114">
        <v>44733</v>
      </c>
      <c r="M666" s="114">
        <f t="shared" si="3"/>
        <v>44763</v>
      </c>
      <c r="N666" s="126"/>
      <c r="O666" s="127"/>
      <c r="P666" s="127"/>
      <c r="Q666" s="127"/>
      <c r="R666" s="127"/>
      <c r="S666" s="127"/>
    </row>
    <row r="667" spans="3:19" outlineLevel="2" x14ac:dyDescent="0.25">
      <c r="C667" s="113"/>
      <c r="D667" s="222"/>
      <c r="E667" s="101"/>
      <c r="F667" s="108" t="s">
        <v>656</v>
      </c>
      <c r="G667" s="121" t="s">
        <v>648</v>
      </c>
      <c r="H667" s="101" t="s">
        <v>22</v>
      </c>
      <c r="J667" s="109">
        <v>3528786</v>
      </c>
      <c r="K667" s="125"/>
      <c r="L667" s="114">
        <v>44754</v>
      </c>
      <c r="M667" s="114">
        <f t="shared" si="3"/>
        <v>44784</v>
      </c>
      <c r="N667" s="126"/>
      <c r="O667" s="127"/>
      <c r="P667" s="127"/>
      <c r="Q667" s="127"/>
      <c r="R667" s="127"/>
      <c r="S667" s="127"/>
    </row>
    <row r="668" spans="3:19" outlineLevel="2" x14ac:dyDescent="0.25">
      <c r="C668" s="113"/>
      <c r="D668" s="222"/>
      <c r="E668" s="101"/>
      <c r="F668" s="108" t="s">
        <v>657</v>
      </c>
      <c r="G668" s="121" t="s">
        <v>648</v>
      </c>
      <c r="H668" s="101" t="s">
        <v>22</v>
      </c>
      <c r="J668" s="109">
        <v>3218692</v>
      </c>
      <c r="K668" s="125"/>
      <c r="L668" s="114">
        <v>44763</v>
      </c>
      <c r="M668" s="114">
        <f t="shared" si="3"/>
        <v>44793</v>
      </c>
      <c r="N668" s="126"/>
      <c r="O668" s="127"/>
      <c r="P668" s="127"/>
      <c r="Q668" s="127"/>
      <c r="R668" s="127"/>
      <c r="S668" s="127"/>
    </row>
    <row r="669" spans="3:19" outlineLevel="2" x14ac:dyDescent="0.25">
      <c r="C669" s="113"/>
      <c r="D669" s="222"/>
      <c r="E669" s="101"/>
      <c r="F669" s="108" t="s">
        <v>658</v>
      </c>
      <c r="G669" s="121" t="s">
        <v>648</v>
      </c>
      <c r="H669" s="101" t="s">
        <v>22</v>
      </c>
      <c r="J669" s="109">
        <v>400000</v>
      </c>
      <c r="K669" s="125"/>
      <c r="L669" s="114">
        <v>44782</v>
      </c>
      <c r="M669" s="114">
        <f t="shared" si="3"/>
        <v>44812</v>
      </c>
      <c r="N669" s="126"/>
      <c r="O669" s="127"/>
      <c r="P669" s="127"/>
      <c r="Q669" s="127"/>
      <c r="R669" s="127"/>
      <c r="S669" s="127"/>
    </row>
    <row r="670" spans="3:19" outlineLevel="2" x14ac:dyDescent="0.25">
      <c r="C670" s="113"/>
      <c r="D670" s="222"/>
      <c r="E670" s="101"/>
      <c r="F670" s="108" t="s">
        <v>659</v>
      </c>
      <c r="G670" s="121" t="s">
        <v>648</v>
      </c>
      <c r="H670" s="101" t="s">
        <v>22</v>
      </c>
      <c r="J670" s="109">
        <v>160580</v>
      </c>
      <c r="K670" s="125"/>
      <c r="L670" s="114">
        <v>44834</v>
      </c>
      <c r="M670" s="114">
        <f t="shared" si="3"/>
        <v>44864</v>
      </c>
      <c r="N670" s="126"/>
      <c r="O670" s="127"/>
      <c r="P670" s="127"/>
      <c r="Q670" s="127"/>
      <c r="R670" s="127"/>
      <c r="S670" s="127"/>
    </row>
    <row r="671" spans="3:19" outlineLevel="1" x14ac:dyDescent="0.25">
      <c r="C671" s="113"/>
      <c r="D671" s="222"/>
      <c r="E671" s="118" t="s">
        <v>1170</v>
      </c>
      <c r="F671" s="113" t="s">
        <v>1485</v>
      </c>
      <c r="G671" s="121"/>
      <c r="H671" s="101"/>
      <c r="J671" s="117">
        <f>SUM(J659:J670)</f>
        <v>30788986</v>
      </c>
      <c r="K671" s="125"/>
      <c r="L671" s="114"/>
      <c r="M671" s="114"/>
      <c r="N671" s="126"/>
      <c r="O671" s="127"/>
      <c r="P671" s="127"/>
      <c r="Q671" s="127"/>
      <c r="R671" s="127"/>
      <c r="S671" s="127"/>
    </row>
    <row r="672" spans="3:19" outlineLevel="1" x14ac:dyDescent="0.25">
      <c r="C672" s="113"/>
      <c r="D672" s="222"/>
      <c r="E672" s="118"/>
      <c r="F672" s="108"/>
      <c r="G672" s="121"/>
      <c r="H672" s="101"/>
      <c r="J672" s="117"/>
      <c r="K672" s="125"/>
      <c r="L672" s="114"/>
      <c r="M672" s="114"/>
      <c r="N672" s="126"/>
      <c r="O672" s="127"/>
      <c r="P672" s="127"/>
      <c r="Q672" s="127"/>
      <c r="R672" s="127"/>
      <c r="S672" s="127"/>
    </row>
    <row r="673" spans="3:19" outlineLevel="2" x14ac:dyDescent="0.25">
      <c r="C673" s="108" t="s">
        <v>1254</v>
      </c>
      <c r="D673" s="222">
        <v>860023001</v>
      </c>
      <c r="E673" s="101" t="s">
        <v>192</v>
      </c>
      <c r="F673" s="108" t="s">
        <v>191</v>
      </c>
      <c r="G673" s="121" t="s">
        <v>193</v>
      </c>
      <c r="H673" s="101" t="s">
        <v>22</v>
      </c>
      <c r="J673" s="109">
        <v>1224066</v>
      </c>
      <c r="K673" s="125"/>
      <c r="L673" s="114">
        <v>44959</v>
      </c>
      <c r="M673" s="114">
        <f>+L673+30</f>
        <v>44989</v>
      </c>
      <c r="N673" s="126"/>
      <c r="O673" s="127"/>
      <c r="P673" s="127"/>
      <c r="Q673" s="127"/>
      <c r="R673" s="127"/>
      <c r="S673" s="127"/>
    </row>
    <row r="674" spans="3:19" outlineLevel="2" x14ac:dyDescent="0.25">
      <c r="C674" s="113"/>
      <c r="D674" s="222"/>
      <c r="E674" s="101"/>
      <c r="F674" s="108" t="s">
        <v>489</v>
      </c>
      <c r="G674" s="121" t="s">
        <v>504</v>
      </c>
      <c r="H674" s="101"/>
      <c r="J674" s="109">
        <v>5702316</v>
      </c>
      <c r="K674" s="125"/>
      <c r="L674" s="114"/>
      <c r="M674" s="114" t="s">
        <v>1437</v>
      </c>
      <c r="N674" s="126"/>
      <c r="O674" s="127"/>
      <c r="P674" s="127"/>
      <c r="Q674" s="127"/>
      <c r="R674" s="127"/>
      <c r="S674" s="127"/>
    </row>
    <row r="675" spans="3:19" outlineLevel="1" x14ac:dyDescent="0.25">
      <c r="C675" s="113"/>
      <c r="D675" s="222"/>
      <c r="E675" s="118" t="s">
        <v>1167</v>
      </c>
      <c r="F675" s="113" t="s">
        <v>1485</v>
      </c>
      <c r="G675" s="121"/>
      <c r="H675" s="101"/>
      <c r="J675" s="117">
        <f>SUM(J673:J674)</f>
        <v>6926382</v>
      </c>
      <c r="K675" s="125"/>
      <c r="L675" s="114"/>
      <c r="M675" s="114"/>
      <c r="N675" s="126"/>
      <c r="O675" s="127"/>
      <c r="P675" s="127"/>
      <c r="Q675" s="127"/>
      <c r="R675" s="127"/>
      <c r="S675" s="127"/>
    </row>
    <row r="676" spans="3:19" outlineLevel="1" x14ac:dyDescent="0.25">
      <c r="C676" s="113"/>
      <c r="D676" s="222"/>
      <c r="E676" s="118"/>
      <c r="F676" s="108"/>
      <c r="G676" s="121"/>
      <c r="H676" s="101"/>
      <c r="J676" s="109"/>
      <c r="K676" s="125"/>
      <c r="L676" s="114"/>
      <c r="M676" s="114"/>
      <c r="N676" s="126"/>
      <c r="O676" s="127"/>
      <c r="P676" s="127"/>
      <c r="Q676" s="127"/>
      <c r="R676" s="127"/>
      <c r="S676" s="127"/>
    </row>
    <row r="677" spans="3:19" outlineLevel="2" x14ac:dyDescent="0.25">
      <c r="C677" s="108" t="s">
        <v>1254</v>
      </c>
      <c r="D677" s="222">
        <v>830015768</v>
      </c>
      <c r="E677" s="101" t="s">
        <v>502</v>
      </c>
      <c r="F677" s="108" t="s">
        <v>488</v>
      </c>
      <c r="G677" s="101" t="s">
        <v>503</v>
      </c>
      <c r="H677" s="101"/>
      <c r="J677" s="117">
        <v>241832</v>
      </c>
      <c r="K677" s="125"/>
      <c r="L677" s="114"/>
      <c r="M677" s="114" t="s">
        <v>1437</v>
      </c>
      <c r="N677" s="126"/>
      <c r="O677" s="127"/>
      <c r="P677" s="127"/>
      <c r="Q677" s="127"/>
      <c r="R677" s="127"/>
      <c r="S677" s="127"/>
    </row>
    <row r="678" spans="3:19" outlineLevel="1" x14ac:dyDescent="0.25">
      <c r="C678" s="113"/>
      <c r="D678" s="222"/>
      <c r="E678" s="118"/>
      <c r="F678" s="108"/>
      <c r="G678" s="101"/>
      <c r="H678" s="101"/>
      <c r="J678" s="109"/>
      <c r="K678" s="125"/>
      <c r="L678" s="114"/>
      <c r="M678" s="114"/>
      <c r="N678" s="126"/>
      <c r="O678" s="127"/>
      <c r="P678" s="127"/>
      <c r="Q678" s="127"/>
      <c r="R678" s="127"/>
      <c r="S678" s="127"/>
    </row>
    <row r="679" spans="3:19" outlineLevel="2" x14ac:dyDescent="0.25">
      <c r="C679" s="108" t="s">
        <v>1254</v>
      </c>
      <c r="D679" s="222">
        <v>901248634</v>
      </c>
      <c r="E679" s="101" t="s">
        <v>559</v>
      </c>
      <c r="F679" s="108" t="s">
        <v>488</v>
      </c>
      <c r="G679" s="121" t="s">
        <v>560</v>
      </c>
      <c r="H679" s="101"/>
      <c r="J679" s="117">
        <v>5627826</v>
      </c>
      <c r="K679" s="125"/>
      <c r="L679" s="114"/>
      <c r="M679" s="114" t="s">
        <v>1437</v>
      </c>
      <c r="N679" s="126"/>
      <c r="O679" s="127"/>
      <c r="P679" s="127"/>
      <c r="Q679" s="127"/>
      <c r="R679" s="127"/>
      <c r="S679" s="127"/>
    </row>
    <row r="680" spans="3:19" outlineLevel="1" x14ac:dyDescent="0.25">
      <c r="C680" s="168" t="s">
        <v>1255</v>
      </c>
      <c r="D680" s="231"/>
      <c r="E680" s="169"/>
      <c r="F680" s="169"/>
      <c r="G680" s="169"/>
      <c r="H680" s="169"/>
      <c r="I680" s="169"/>
      <c r="J680" s="170">
        <f>+J469+J471+J473+J475+J477+J479+J484+J486+J504+J506+J508+J510+J512+J534+J536+J538+J540+J542+J544+J548+J550+J575+J577+J579+J581+J583+J597+J599+J601+J603+J605+J609+J611+J613+J615+J617+J619+J621+J623+J625+J627+J629+J631+J633+J643+J645+J647+J649+J653+J655+J657+J671+J675+J677+J679</f>
        <v>5231675604.25</v>
      </c>
      <c r="K680" s="171"/>
      <c r="L680" s="172"/>
      <c r="M680" s="172"/>
      <c r="N680" s="173"/>
      <c r="O680" s="174"/>
      <c r="P680" s="174"/>
      <c r="Q680" s="174"/>
      <c r="R680" s="174"/>
      <c r="S680" s="174"/>
    </row>
    <row r="681" spans="3:19" outlineLevel="1" x14ac:dyDescent="0.25">
      <c r="C681" s="118"/>
      <c r="D681" s="224"/>
      <c r="E681" s="101"/>
      <c r="F681" s="101"/>
      <c r="G681" s="101"/>
      <c r="H681" s="101"/>
      <c r="J681" s="109"/>
      <c r="K681" s="125"/>
      <c r="L681" s="114"/>
      <c r="M681" s="114"/>
      <c r="N681" s="126"/>
      <c r="O681" s="127"/>
      <c r="P681" s="127"/>
      <c r="Q681" s="127"/>
      <c r="R681" s="127"/>
      <c r="S681" s="127"/>
    </row>
    <row r="682" spans="3:19" outlineLevel="1" x14ac:dyDescent="0.25">
      <c r="C682" s="198" t="s">
        <v>1429</v>
      </c>
      <c r="D682" s="232"/>
      <c r="E682" s="198"/>
      <c r="F682" s="198"/>
      <c r="G682" s="198"/>
      <c r="H682" s="198"/>
      <c r="I682" s="198"/>
      <c r="J682" s="206"/>
      <c r="K682" s="214"/>
      <c r="L682" s="198"/>
      <c r="M682" s="198"/>
      <c r="N682" s="198"/>
      <c r="O682" s="198"/>
      <c r="P682" s="198"/>
      <c r="Q682" s="198"/>
      <c r="R682" s="198"/>
      <c r="S682" s="198"/>
    </row>
    <row r="683" spans="3:19" outlineLevel="2" x14ac:dyDescent="0.25">
      <c r="C683" s="108" t="s">
        <v>1430</v>
      </c>
      <c r="D683" s="222">
        <v>800145548</v>
      </c>
      <c r="E683" s="101" t="s">
        <v>761</v>
      </c>
      <c r="F683" s="108" t="s">
        <v>760</v>
      </c>
      <c r="G683" s="101" t="s">
        <v>762</v>
      </c>
      <c r="H683" s="101" t="s">
        <v>22</v>
      </c>
      <c r="J683" s="117">
        <v>296185</v>
      </c>
      <c r="K683" s="125"/>
      <c r="L683" s="114">
        <v>44805</v>
      </c>
      <c r="M683" s="114">
        <f>+L683+30</f>
        <v>44835</v>
      </c>
      <c r="N683" s="126"/>
      <c r="O683" s="127"/>
      <c r="P683" s="127"/>
      <c r="Q683" s="127"/>
      <c r="R683" s="127"/>
      <c r="S683" s="127"/>
    </row>
    <row r="684" spans="3:19" outlineLevel="1" x14ac:dyDescent="0.25">
      <c r="C684" s="113"/>
      <c r="D684" s="222"/>
      <c r="E684" s="118"/>
      <c r="F684" s="108"/>
      <c r="G684" s="101"/>
      <c r="H684" s="101"/>
      <c r="J684" s="109"/>
      <c r="K684" s="125"/>
      <c r="L684" s="114"/>
      <c r="M684" s="114"/>
      <c r="N684" s="126"/>
      <c r="O684" s="127"/>
      <c r="P684" s="127"/>
      <c r="Q684" s="127"/>
      <c r="R684" s="127"/>
      <c r="S684" s="127"/>
    </row>
    <row r="685" spans="3:19" outlineLevel="2" x14ac:dyDescent="0.25">
      <c r="C685" s="108" t="s">
        <v>1430</v>
      </c>
      <c r="D685" s="222">
        <v>900628357</v>
      </c>
      <c r="E685" s="101" t="s">
        <v>676</v>
      </c>
      <c r="F685" s="108" t="s">
        <v>675</v>
      </c>
      <c r="G685" s="121" t="s">
        <v>677</v>
      </c>
      <c r="H685" s="101" t="s">
        <v>22</v>
      </c>
      <c r="J685" s="117">
        <v>2472300</v>
      </c>
      <c r="K685" s="125"/>
      <c r="L685" s="110">
        <v>45198</v>
      </c>
      <c r="M685" s="110">
        <f>+L685+30</f>
        <v>45228</v>
      </c>
      <c r="N685" s="111"/>
      <c r="O685" s="112"/>
      <c r="P685" s="112"/>
      <c r="Q685" s="112"/>
      <c r="R685" s="112"/>
      <c r="S685" s="112"/>
    </row>
    <row r="686" spans="3:19" outlineLevel="1" x14ac:dyDescent="0.25">
      <c r="C686" s="113"/>
      <c r="D686" s="222"/>
      <c r="E686" s="118"/>
      <c r="F686" s="108"/>
      <c r="G686" s="121"/>
      <c r="H686" s="101"/>
      <c r="J686" s="109"/>
      <c r="K686" s="125"/>
      <c r="L686" s="110"/>
      <c r="M686" s="110"/>
      <c r="N686" s="111"/>
      <c r="O686" s="112"/>
      <c r="P686" s="112"/>
      <c r="Q686" s="112"/>
      <c r="R686" s="112"/>
      <c r="S686" s="112"/>
    </row>
    <row r="687" spans="3:19" outlineLevel="2" x14ac:dyDescent="0.25">
      <c r="C687" s="108" t="s">
        <v>1430</v>
      </c>
      <c r="D687" s="222">
        <v>19265977</v>
      </c>
      <c r="E687" s="101" t="s">
        <v>157</v>
      </c>
      <c r="F687" s="108" t="s">
        <v>156</v>
      </c>
      <c r="G687" s="121" t="s">
        <v>158</v>
      </c>
      <c r="H687" s="101" t="s">
        <v>22</v>
      </c>
      <c r="J687" s="109">
        <v>3767092</v>
      </c>
      <c r="K687" s="125"/>
      <c r="L687" s="114">
        <v>44771</v>
      </c>
      <c r="M687" s="114">
        <f t="shared" ref="M687:M695" si="4">+L687+30</f>
        <v>44801</v>
      </c>
      <c r="N687" s="126"/>
      <c r="O687" s="127"/>
      <c r="P687" s="127"/>
      <c r="Q687" s="127"/>
      <c r="R687" s="127"/>
      <c r="S687" s="127"/>
    </row>
    <row r="688" spans="3:19" outlineLevel="2" x14ac:dyDescent="0.25">
      <c r="C688" s="113"/>
      <c r="D688" s="222"/>
      <c r="E688" s="101"/>
      <c r="F688" s="108" t="s">
        <v>159</v>
      </c>
      <c r="G688" s="121" t="s">
        <v>158</v>
      </c>
      <c r="H688" s="101" t="s">
        <v>22</v>
      </c>
      <c r="J688" s="109">
        <v>3767092</v>
      </c>
      <c r="K688" s="125"/>
      <c r="L688" s="114">
        <v>44804</v>
      </c>
      <c r="M688" s="114">
        <f t="shared" si="4"/>
        <v>44834</v>
      </c>
      <c r="N688" s="126"/>
      <c r="O688" s="127"/>
      <c r="P688" s="127"/>
      <c r="Q688" s="127"/>
      <c r="R688" s="127"/>
      <c r="S688" s="127"/>
    </row>
    <row r="689" spans="3:19" outlineLevel="2" x14ac:dyDescent="0.25">
      <c r="C689" s="113"/>
      <c r="D689" s="222"/>
      <c r="E689" s="101"/>
      <c r="F689" s="108" t="s">
        <v>160</v>
      </c>
      <c r="G689" s="121" t="s">
        <v>158</v>
      </c>
      <c r="H689" s="101" t="s">
        <v>22</v>
      </c>
      <c r="J689" s="109">
        <v>3767092</v>
      </c>
      <c r="K689" s="125"/>
      <c r="L689" s="114">
        <v>44834</v>
      </c>
      <c r="M689" s="114">
        <f t="shared" si="4"/>
        <v>44864</v>
      </c>
      <c r="N689" s="126"/>
      <c r="O689" s="127"/>
      <c r="P689" s="127"/>
      <c r="Q689" s="127"/>
      <c r="R689" s="127"/>
      <c r="S689" s="127"/>
    </row>
    <row r="690" spans="3:19" outlineLevel="2" x14ac:dyDescent="0.25">
      <c r="C690" s="113"/>
      <c r="D690" s="222"/>
      <c r="E690" s="101"/>
      <c r="F690" s="108" t="s">
        <v>161</v>
      </c>
      <c r="G690" s="121" t="s">
        <v>158</v>
      </c>
      <c r="H690" s="101" t="s">
        <v>22</v>
      </c>
      <c r="J690" s="109">
        <v>3767092</v>
      </c>
      <c r="K690" s="125"/>
      <c r="L690" s="114">
        <v>44864</v>
      </c>
      <c r="M690" s="114">
        <f t="shared" si="4"/>
        <v>44894</v>
      </c>
      <c r="N690" s="126"/>
      <c r="O690" s="127"/>
      <c r="P690" s="127"/>
      <c r="Q690" s="127"/>
      <c r="R690" s="127"/>
      <c r="S690" s="127"/>
    </row>
    <row r="691" spans="3:19" outlineLevel="2" x14ac:dyDescent="0.25">
      <c r="C691" s="113"/>
      <c r="D691" s="222"/>
      <c r="E691" s="101"/>
      <c r="F691" s="108" t="s">
        <v>162</v>
      </c>
      <c r="G691" s="121" t="s">
        <v>158</v>
      </c>
      <c r="H691" s="101" t="s">
        <v>22</v>
      </c>
      <c r="J691" s="109">
        <v>3767092</v>
      </c>
      <c r="K691" s="125"/>
      <c r="L691" s="114">
        <v>44914</v>
      </c>
      <c r="M691" s="114">
        <f t="shared" si="4"/>
        <v>44944</v>
      </c>
      <c r="N691" s="126"/>
      <c r="O691" s="127"/>
      <c r="P691" s="127"/>
      <c r="Q691" s="127"/>
      <c r="R691" s="127"/>
      <c r="S691" s="127"/>
    </row>
    <row r="692" spans="3:19" outlineLevel="2" x14ac:dyDescent="0.25">
      <c r="C692" s="113"/>
      <c r="D692" s="222"/>
      <c r="E692" s="101"/>
      <c r="F692" s="108" t="s">
        <v>163</v>
      </c>
      <c r="G692" s="121" t="s">
        <v>158</v>
      </c>
      <c r="H692" s="101" t="s">
        <v>22</v>
      </c>
      <c r="J692" s="109">
        <v>3767092</v>
      </c>
      <c r="K692" s="125"/>
      <c r="L692" s="114">
        <v>44926</v>
      </c>
      <c r="M692" s="114">
        <f t="shared" si="4"/>
        <v>44956</v>
      </c>
      <c r="N692" s="126"/>
      <c r="O692" s="127"/>
      <c r="P692" s="127"/>
      <c r="Q692" s="127"/>
      <c r="R692" s="127"/>
      <c r="S692" s="127"/>
    </row>
    <row r="693" spans="3:19" outlineLevel="2" x14ac:dyDescent="0.25">
      <c r="C693" s="113"/>
      <c r="D693" s="222"/>
      <c r="E693" s="101"/>
      <c r="F693" s="108" t="s">
        <v>164</v>
      </c>
      <c r="G693" s="121" t="s">
        <v>158</v>
      </c>
      <c r="H693" s="101" t="s">
        <v>22</v>
      </c>
      <c r="J693" s="109">
        <v>7534184</v>
      </c>
      <c r="K693" s="125"/>
      <c r="L693" s="114">
        <v>44985</v>
      </c>
      <c r="M693" s="114">
        <f t="shared" si="4"/>
        <v>45015</v>
      </c>
      <c r="N693" s="126"/>
      <c r="O693" s="127"/>
      <c r="P693" s="127"/>
      <c r="Q693" s="127"/>
      <c r="R693" s="127"/>
      <c r="S693" s="127"/>
    </row>
    <row r="694" spans="3:19" outlineLevel="2" x14ac:dyDescent="0.25">
      <c r="C694" s="113"/>
      <c r="D694" s="222"/>
      <c r="E694" s="101"/>
      <c r="F694" s="108" t="s">
        <v>165</v>
      </c>
      <c r="G694" s="121" t="s">
        <v>158</v>
      </c>
      <c r="H694" s="101" t="s">
        <v>22</v>
      </c>
      <c r="J694" s="109">
        <v>3767072</v>
      </c>
      <c r="K694" s="125"/>
      <c r="L694" s="114">
        <v>45016</v>
      </c>
      <c r="M694" s="114">
        <f t="shared" si="4"/>
        <v>45046</v>
      </c>
      <c r="N694" s="126"/>
      <c r="O694" s="127"/>
      <c r="P694" s="127"/>
      <c r="Q694" s="127"/>
      <c r="R694" s="127"/>
      <c r="S694" s="127"/>
    </row>
    <row r="695" spans="3:19" outlineLevel="2" x14ac:dyDescent="0.25">
      <c r="C695" s="113"/>
      <c r="D695" s="222"/>
      <c r="E695" s="101"/>
      <c r="F695" s="108" t="s">
        <v>166</v>
      </c>
      <c r="G695" s="121" t="s">
        <v>158</v>
      </c>
      <c r="H695" s="101" t="s">
        <v>22</v>
      </c>
      <c r="J695" s="109">
        <v>15068368</v>
      </c>
      <c r="K695" s="125"/>
      <c r="L695" s="114">
        <v>45291</v>
      </c>
      <c r="M695" s="114">
        <f t="shared" si="4"/>
        <v>45321</v>
      </c>
      <c r="N695" s="126"/>
      <c r="O695" s="127"/>
      <c r="P695" s="127"/>
      <c r="Q695" s="127"/>
      <c r="R695" s="127"/>
      <c r="S695" s="127"/>
    </row>
    <row r="696" spans="3:19" outlineLevel="1" x14ac:dyDescent="0.25">
      <c r="C696" s="113"/>
      <c r="D696" s="222"/>
      <c r="E696" s="118" t="s">
        <v>1181</v>
      </c>
      <c r="F696" s="113" t="s">
        <v>1485</v>
      </c>
      <c r="G696" s="121"/>
      <c r="H696" s="101"/>
      <c r="J696" s="117">
        <f>SUM(J687:J695)</f>
        <v>48972176</v>
      </c>
      <c r="K696" s="125"/>
      <c r="L696" s="114"/>
      <c r="M696" s="114"/>
      <c r="N696" s="126"/>
      <c r="O696" s="127"/>
      <c r="P696" s="127"/>
      <c r="Q696" s="127"/>
      <c r="R696" s="127"/>
      <c r="S696" s="127"/>
    </row>
    <row r="697" spans="3:19" outlineLevel="1" x14ac:dyDescent="0.25">
      <c r="C697" s="113"/>
      <c r="D697" s="222"/>
      <c r="E697" s="118"/>
      <c r="F697" s="108"/>
      <c r="G697" s="121"/>
      <c r="H697" s="101"/>
      <c r="J697" s="109"/>
      <c r="K697" s="125"/>
      <c r="L697" s="114"/>
      <c r="M697" s="114"/>
      <c r="N697" s="126"/>
      <c r="O697" s="127"/>
      <c r="P697" s="127"/>
      <c r="Q697" s="127"/>
      <c r="R697" s="127"/>
      <c r="S697" s="127"/>
    </row>
    <row r="698" spans="3:19" outlineLevel="2" x14ac:dyDescent="0.25">
      <c r="C698" s="108" t="s">
        <v>1430</v>
      </c>
      <c r="D698" s="222">
        <v>830066664</v>
      </c>
      <c r="E698" s="101" t="s">
        <v>146</v>
      </c>
      <c r="F698" s="108" t="s">
        <v>145</v>
      </c>
      <c r="G698" s="162" t="s">
        <v>147</v>
      </c>
      <c r="H698" s="101" t="s">
        <v>22</v>
      </c>
      <c r="J698" s="117">
        <v>20016900</v>
      </c>
      <c r="K698" s="125"/>
      <c r="L698" s="110">
        <v>44974</v>
      </c>
      <c r="M698" s="110">
        <f>+L698+30</f>
        <v>45004</v>
      </c>
      <c r="N698" s="111"/>
      <c r="O698" s="112"/>
      <c r="P698" s="112"/>
      <c r="Q698" s="112"/>
      <c r="R698" s="112"/>
      <c r="S698" s="112"/>
    </row>
    <row r="699" spans="3:19" outlineLevel="1" x14ac:dyDescent="0.25">
      <c r="C699" s="113"/>
      <c r="D699" s="222"/>
      <c r="E699" s="118"/>
      <c r="F699" s="108"/>
      <c r="G699" s="162"/>
      <c r="H699" s="101"/>
      <c r="J699" s="109"/>
      <c r="K699" s="125"/>
      <c r="L699" s="110"/>
      <c r="M699" s="110"/>
      <c r="N699" s="111"/>
      <c r="O699" s="112"/>
      <c r="P699" s="112"/>
      <c r="Q699" s="112"/>
      <c r="R699" s="112"/>
      <c r="S699" s="112"/>
    </row>
    <row r="700" spans="3:19" outlineLevel="2" x14ac:dyDescent="0.25">
      <c r="C700" s="108" t="s">
        <v>1430</v>
      </c>
      <c r="D700" s="222">
        <v>860531315</v>
      </c>
      <c r="E700" s="101" t="s">
        <v>788</v>
      </c>
      <c r="F700" s="108" t="s">
        <v>787</v>
      </c>
      <c r="G700" s="101" t="s">
        <v>789</v>
      </c>
      <c r="H700" s="101" t="s">
        <v>22</v>
      </c>
      <c r="J700" s="109">
        <v>596583</v>
      </c>
      <c r="K700" s="125"/>
      <c r="L700" s="114">
        <v>44946</v>
      </c>
      <c r="M700" s="114">
        <f t="shared" ref="M700:M705" si="5">+L700+30</f>
        <v>44976</v>
      </c>
      <c r="N700" s="126"/>
      <c r="O700" s="127"/>
      <c r="P700" s="127"/>
      <c r="Q700" s="127"/>
      <c r="R700" s="127"/>
      <c r="S700" s="127"/>
    </row>
    <row r="701" spans="3:19" outlineLevel="2" x14ac:dyDescent="0.25">
      <c r="C701" s="113"/>
      <c r="D701" s="222"/>
      <c r="E701" s="101"/>
      <c r="F701" s="108" t="s">
        <v>787</v>
      </c>
      <c r="G701" s="101" t="s">
        <v>789</v>
      </c>
      <c r="H701" s="101" t="s">
        <v>22</v>
      </c>
      <c r="J701" s="109">
        <v>564290</v>
      </c>
      <c r="K701" s="125"/>
      <c r="L701" s="114">
        <v>44978</v>
      </c>
      <c r="M701" s="114">
        <f t="shared" si="5"/>
        <v>45008</v>
      </c>
      <c r="N701" s="126"/>
      <c r="O701" s="127"/>
      <c r="P701" s="127"/>
      <c r="Q701" s="127"/>
      <c r="R701" s="127"/>
      <c r="S701" s="127"/>
    </row>
    <row r="702" spans="3:19" outlineLevel="2" x14ac:dyDescent="0.25">
      <c r="C702" s="113"/>
      <c r="D702" s="222"/>
      <c r="E702" s="101"/>
      <c r="F702" s="108" t="s">
        <v>787</v>
      </c>
      <c r="G702" s="101" t="s">
        <v>789</v>
      </c>
      <c r="H702" s="101" t="s">
        <v>22</v>
      </c>
      <c r="J702" s="109">
        <v>556204</v>
      </c>
      <c r="K702" s="125"/>
      <c r="L702" s="114">
        <v>45007</v>
      </c>
      <c r="M702" s="114">
        <f t="shared" si="5"/>
        <v>45037</v>
      </c>
      <c r="N702" s="126"/>
      <c r="O702" s="127"/>
      <c r="P702" s="127"/>
      <c r="Q702" s="127"/>
      <c r="R702" s="127"/>
      <c r="S702" s="127"/>
    </row>
    <row r="703" spans="3:19" outlineLevel="2" x14ac:dyDescent="0.25">
      <c r="C703" s="113"/>
      <c r="D703" s="222"/>
      <c r="E703" s="101"/>
      <c r="F703" s="108" t="s">
        <v>787</v>
      </c>
      <c r="G703" s="101" t="s">
        <v>789</v>
      </c>
      <c r="H703" s="101" t="s">
        <v>22</v>
      </c>
      <c r="J703" s="109">
        <v>636395</v>
      </c>
      <c r="K703" s="125"/>
      <c r="L703" s="114">
        <v>45098</v>
      </c>
      <c r="M703" s="114">
        <f t="shared" si="5"/>
        <v>45128</v>
      </c>
      <c r="N703" s="126"/>
      <c r="O703" s="127"/>
      <c r="P703" s="127"/>
      <c r="Q703" s="127"/>
      <c r="R703" s="127"/>
      <c r="S703" s="127"/>
    </row>
    <row r="704" spans="3:19" outlineLevel="2" x14ac:dyDescent="0.25">
      <c r="C704" s="113"/>
      <c r="D704" s="222"/>
      <c r="E704" s="101"/>
      <c r="F704" s="108" t="s">
        <v>787</v>
      </c>
      <c r="G704" s="101" t="s">
        <v>789</v>
      </c>
      <c r="H704" s="101" t="s">
        <v>22</v>
      </c>
      <c r="J704" s="109">
        <v>636395</v>
      </c>
      <c r="K704" s="125"/>
      <c r="L704" s="114">
        <v>45126</v>
      </c>
      <c r="M704" s="114">
        <f t="shared" si="5"/>
        <v>45156</v>
      </c>
      <c r="N704" s="126"/>
      <c r="O704" s="127"/>
      <c r="P704" s="127"/>
      <c r="Q704" s="127"/>
      <c r="R704" s="127"/>
      <c r="S704" s="127"/>
    </row>
    <row r="705" spans="3:19" outlineLevel="2" x14ac:dyDescent="0.25">
      <c r="C705" s="113"/>
      <c r="D705" s="222"/>
      <c r="E705" s="101"/>
      <c r="F705" s="108" t="s">
        <v>787</v>
      </c>
      <c r="G705" s="101" t="s">
        <v>789</v>
      </c>
      <c r="H705" s="101" t="s">
        <v>22</v>
      </c>
      <c r="J705" s="109">
        <v>628218</v>
      </c>
      <c r="K705" s="125"/>
      <c r="L705" s="114">
        <v>45128</v>
      </c>
      <c r="M705" s="114">
        <f t="shared" si="5"/>
        <v>45158</v>
      </c>
      <c r="N705" s="126"/>
      <c r="O705" s="127"/>
      <c r="P705" s="127"/>
      <c r="Q705" s="127"/>
      <c r="R705" s="127"/>
      <c r="S705" s="127"/>
    </row>
    <row r="706" spans="3:19" outlineLevel="2" x14ac:dyDescent="0.25">
      <c r="C706" s="113"/>
      <c r="D706" s="222"/>
      <c r="E706" s="101"/>
      <c r="F706" s="108" t="s">
        <v>787</v>
      </c>
      <c r="G706" s="101" t="s">
        <v>789</v>
      </c>
      <c r="H706" s="101" t="s">
        <v>22</v>
      </c>
      <c r="J706" s="109">
        <v>560140</v>
      </c>
      <c r="K706" s="125"/>
      <c r="L706" s="114">
        <v>45159</v>
      </c>
      <c r="M706" s="114">
        <v>45159</v>
      </c>
      <c r="N706" s="126"/>
      <c r="O706" s="127"/>
      <c r="P706" s="127"/>
      <c r="Q706" s="127"/>
      <c r="R706" s="127"/>
      <c r="S706" s="127"/>
    </row>
    <row r="707" spans="3:19" outlineLevel="2" x14ac:dyDescent="0.25">
      <c r="C707" s="113"/>
      <c r="D707" s="222"/>
      <c r="E707" s="101"/>
      <c r="F707" s="108" t="s">
        <v>787</v>
      </c>
      <c r="G707" s="101" t="s">
        <v>789</v>
      </c>
      <c r="H707" s="101" t="s">
        <v>22</v>
      </c>
      <c r="J707" s="109">
        <v>595919</v>
      </c>
      <c r="K707" s="125"/>
      <c r="L707" s="114">
        <v>45191</v>
      </c>
      <c r="M707" s="114">
        <f>+L707+30</f>
        <v>45221</v>
      </c>
      <c r="N707" s="126"/>
      <c r="O707" s="127"/>
      <c r="P707" s="127"/>
      <c r="Q707" s="127"/>
      <c r="R707" s="127"/>
      <c r="S707" s="127"/>
    </row>
    <row r="708" spans="3:19" outlineLevel="2" x14ac:dyDescent="0.25">
      <c r="C708" s="113"/>
      <c r="D708" s="222"/>
      <c r="E708" s="101"/>
      <c r="F708" s="108" t="s">
        <v>787</v>
      </c>
      <c r="G708" s="101" t="s">
        <v>789</v>
      </c>
      <c r="H708" s="101" t="s">
        <v>22</v>
      </c>
      <c r="J708" s="109">
        <v>3893448</v>
      </c>
      <c r="K708" s="125"/>
      <c r="L708" s="114">
        <v>45281</v>
      </c>
      <c r="M708" s="114">
        <f>+L708+30</f>
        <v>45311</v>
      </c>
      <c r="N708" s="126"/>
      <c r="O708" s="127"/>
      <c r="P708" s="127"/>
      <c r="Q708" s="127"/>
      <c r="R708" s="127"/>
      <c r="S708" s="127"/>
    </row>
    <row r="709" spans="3:19" outlineLevel="1" x14ac:dyDescent="0.25">
      <c r="C709" s="113"/>
      <c r="D709" s="222"/>
      <c r="E709" s="118" t="s">
        <v>1209</v>
      </c>
      <c r="F709" s="113" t="s">
        <v>1485</v>
      </c>
      <c r="G709" s="101"/>
      <c r="H709" s="101"/>
      <c r="J709" s="117">
        <f>SUM(J700:J708)</f>
        <v>8667592</v>
      </c>
      <c r="K709" s="125"/>
      <c r="L709" s="114"/>
      <c r="M709" s="114"/>
      <c r="N709" s="126"/>
      <c r="O709" s="127"/>
      <c r="P709" s="127"/>
      <c r="Q709" s="127"/>
      <c r="R709" s="127"/>
      <c r="S709" s="127"/>
    </row>
    <row r="710" spans="3:19" outlineLevel="1" x14ac:dyDescent="0.25">
      <c r="C710" s="113"/>
      <c r="D710" s="222"/>
      <c r="E710" s="118"/>
      <c r="F710" s="108"/>
      <c r="G710" s="101"/>
      <c r="H710" s="101"/>
      <c r="J710" s="109"/>
      <c r="K710" s="125"/>
      <c r="L710" s="114"/>
      <c r="M710" s="114"/>
      <c r="N710" s="126"/>
      <c r="O710" s="127"/>
      <c r="P710" s="127"/>
      <c r="Q710" s="127"/>
      <c r="R710" s="127"/>
      <c r="S710" s="127"/>
    </row>
    <row r="711" spans="3:19" outlineLevel="2" x14ac:dyDescent="0.25">
      <c r="C711" s="108" t="s">
        <v>1430</v>
      </c>
      <c r="D711" s="222">
        <v>860510669</v>
      </c>
      <c r="E711" s="101" t="s">
        <v>91</v>
      </c>
      <c r="F711" s="108" t="s">
        <v>90</v>
      </c>
      <c r="G711" s="101" t="s">
        <v>92</v>
      </c>
      <c r="H711" s="101" t="s">
        <v>22</v>
      </c>
      <c r="J711" s="109">
        <v>1328857</v>
      </c>
      <c r="K711" s="125"/>
      <c r="L711" s="114">
        <v>44902</v>
      </c>
      <c r="M711" s="114">
        <f t="shared" ref="M711:M716" si="6">+L711+30</f>
        <v>44932</v>
      </c>
      <c r="N711" s="126"/>
      <c r="O711" s="127"/>
      <c r="P711" s="127"/>
      <c r="Q711" s="127"/>
      <c r="R711" s="127"/>
      <c r="S711" s="127"/>
    </row>
    <row r="712" spans="3:19" outlineLevel="2" x14ac:dyDescent="0.25">
      <c r="C712" s="113"/>
      <c r="D712" s="222"/>
      <c r="E712" s="101"/>
      <c r="F712" s="108" t="s">
        <v>93</v>
      </c>
      <c r="G712" s="101" t="s">
        <v>92</v>
      </c>
      <c r="H712" s="101" t="s">
        <v>22</v>
      </c>
      <c r="J712" s="109">
        <v>1339945</v>
      </c>
      <c r="K712" s="125"/>
      <c r="L712" s="114">
        <v>44943</v>
      </c>
      <c r="M712" s="114">
        <f t="shared" si="6"/>
        <v>44973</v>
      </c>
      <c r="N712" s="126"/>
      <c r="O712" s="127"/>
      <c r="P712" s="127"/>
      <c r="Q712" s="127"/>
      <c r="R712" s="127"/>
      <c r="S712" s="127"/>
    </row>
    <row r="713" spans="3:19" outlineLevel="2" x14ac:dyDescent="0.25">
      <c r="C713" s="113"/>
      <c r="D713" s="222"/>
      <c r="E713" s="101"/>
      <c r="F713" s="108" t="s">
        <v>94</v>
      </c>
      <c r="G713" s="101" t="s">
        <v>92</v>
      </c>
      <c r="H713" s="101" t="s">
        <v>22</v>
      </c>
      <c r="J713" s="109">
        <v>1339945</v>
      </c>
      <c r="K713" s="125"/>
      <c r="L713" s="114">
        <v>44966</v>
      </c>
      <c r="M713" s="114">
        <f t="shared" si="6"/>
        <v>44996</v>
      </c>
      <c r="N713" s="126"/>
      <c r="O713" s="127"/>
      <c r="P713" s="127"/>
      <c r="Q713" s="127"/>
      <c r="R713" s="127"/>
      <c r="S713" s="127"/>
    </row>
    <row r="714" spans="3:19" outlineLevel="2" x14ac:dyDescent="0.25">
      <c r="C714" s="113"/>
      <c r="D714" s="222"/>
      <c r="E714" s="101"/>
      <c r="F714" s="108" t="s">
        <v>95</v>
      </c>
      <c r="G714" s="101" t="s">
        <v>92</v>
      </c>
      <c r="H714" s="101" t="s">
        <v>22</v>
      </c>
      <c r="J714" s="109">
        <v>1339945</v>
      </c>
      <c r="K714" s="125"/>
      <c r="L714" s="114">
        <v>44995</v>
      </c>
      <c r="M714" s="114">
        <f t="shared" si="6"/>
        <v>45025</v>
      </c>
      <c r="N714" s="126"/>
      <c r="O714" s="127"/>
      <c r="P714" s="127"/>
      <c r="Q714" s="127"/>
      <c r="R714" s="127"/>
      <c r="S714" s="127"/>
    </row>
    <row r="715" spans="3:19" outlineLevel="2" x14ac:dyDescent="0.25">
      <c r="C715" s="113"/>
      <c r="D715" s="222"/>
      <c r="E715" s="101"/>
      <c r="F715" s="108" t="s">
        <v>96</v>
      </c>
      <c r="G715" s="101" t="s">
        <v>92</v>
      </c>
      <c r="H715" s="101" t="s">
        <v>22</v>
      </c>
      <c r="J715" s="109">
        <v>1339945</v>
      </c>
      <c r="K715" s="125"/>
      <c r="L715" s="114">
        <v>45058</v>
      </c>
      <c r="M715" s="114">
        <f t="shared" si="6"/>
        <v>45088</v>
      </c>
      <c r="N715" s="126"/>
      <c r="O715" s="127"/>
      <c r="P715" s="127"/>
      <c r="Q715" s="127"/>
      <c r="R715" s="127"/>
      <c r="S715" s="127"/>
    </row>
    <row r="716" spans="3:19" outlineLevel="2" x14ac:dyDescent="0.25">
      <c r="C716" s="113"/>
      <c r="D716" s="222"/>
      <c r="E716" s="101"/>
      <c r="F716" s="108" t="s">
        <v>97</v>
      </c>
      <c r="G716" s="101" t="s">
        <v>92</v>
      </c>
      <c r="H716" s="101" t="s">
        <v>22</v>
      </c>
      <c r="J716" s="109">
        <v>1339945</v>
      </c>
      <c r="K716" s="125"/>
      <c r="L716" s="114">
        <v>45124</v>
      </c>
      <c r="M716" s="114">
        <f t="shared" si="6"/>
        <v>45154</v>
      </c>
      <c r="N716" s="126"/>
      <c r="O716" s="127"/>
      <c r="P716" s="127"/>
      <c r="Q716" s="127"/>
      <c r="R716" s="127"/>
      <c r="S716" s="127"/>
    </row>
    <row r="717" spans="3:19" outlineLevel="2" x14ac:dyDescent="0.25">
      <c r="C717" s="113"/>
      <c r="D717" s="222"/>
      <c r="E717" s="101"/>
      <c r="F717" s="108" t="s">
        <v>98</v>
      </c>
      <c r="G717" s="101" t="s">
        <v>92</v>
      </c>
      <c r="H717" s="101" t="s">
        <v>22</v>
      </c>
      <c r="J717" s="109">
        <v>1263252</v>
      </c>
      <c r="K717" s="125"/>
      <c r="L717" s="110">
        <v>45146</v>
      </c>
      <c r="M717" s="110">
        <v>45146</v>
      </c>
      <c r="N717" s="111"/>
      <c r="O717" s="112"/>
      <c r="P717" s="112"/>
      <c r="Q717" s="112"/>
      <c r="R717" s="112"/>
      <c r="S717" s="112"/>
    </row>
    <row r="718" spans="3:19" outlineLevel="2" x14ac:dyDescent="0.25">
      <c r="C718" s="113"/>
      <c r="D718" s="222"/>
      <c r="E718" s="101"/>
      <c r="F718" s="108" t="s">
        <v>99</v>
      </c>
      <c r="G718" s="101" t="s">
        <v>92</v>
      </c>
      <c r="H718" s="101" t="s">
        <v>22</v>
      </c>
      <c r="J718" s="109">
        <v>1515812</v>
      </c>
      <c r="K718" s="125"/>
      <c r="L718" s="110">
        <v>45233</v>
      </c>
      <c r="M718" s="110">
        <f>+L718+30</f>
        <v>45263</v>
      </c>
      <c r="N718" s="111"/>
      <c r="O718" s="112"/>
      <c r="P718" s="112"/>
      <c r="Q718" s="112"/>
      <c r="R718" s="112"/>
      <c r="S718" s="112"/>
    </row>
    <row r="719" spans="3:19" outlineLevel="2" x14ac:dyDescent="0.25">
      <c r="C719" s="113"/>
      <c r="D719" s="222"/>
      <c r="E719" s="101"/>
      <c r="F719" s="108" t="s">
        <v>100</v>
      </c>
      <c r="G719" s="101" t="s">
        <v>92</v>
      </c>
      <c r="H719" s="101" t="s">
        <v>22</v>
      </c>
      <c r="J719" s="109">
        <v>2152390</v>
      </c>
      <c r="K719" s="125"/>
      <c r="L719" s="110">
        <v>45233</v>
      </c>
      <c r="M719" s="110">
        <f>+L719+30</f>
        <v>45263</v>
      </c>
      <c r="N719" s="111"/>
      <c r="O719" s="112"/>
      <c r="P719" s="112"/>
      <c r="Q719" s="112"/>
      <c r="R719" s="112"/>
      <c r="S719" s="112"/>
    </row>
    <row r="720" spans="3:19" outlineLevel="2" x14ac:dyDescent="0.25">
      <c r="C720" s="113"/>
      <c r="D720" s="222"/>
      <c r="E720" s="101"/>
      <c r="F720" s="108" t="s">
        <v>101</v>
      </c>
      <c r="G720" s="101" t="s">
        <v>92</v>
      </c>
      <c r="H720" s="101" t="s">
        <v>22</v>
      </c>
      <c r="J720" s="109">
        <v>1515812</v>
      </c>
      <c r="K720" s="125"/>
      <c r="L720" s="110">
        <v>45233</v>
      </c>
      <c r="M720" s="110">
        <f>+L720+30</f>
        <v>45263</v>
      </c>
      <c r="N720" s="111"/>
      <c r="O720" s="112"/>
      <c r="P720" s="112"/>
      <c r="Q720" s="112"/>
      <c r="R720" s="112"/>
      <c r="S720" s="112"/>
    </row>
    <row r="721" spans="3:19" outlineLevel="1" x14ac:dyDescent="0.25">
      <c r="C721" s="113"/>
      <c r="D721" s="222"/>
      <c r="E721" s="118" t="s">
        <v>1177</v>
      </c>
      <c r="F721" s="113" t="s">
        <v>1485</v>
      </c>
      <c r="G721" s="101"/>
      <c r="H721" s="101"/>
      <c r="J721" s="117">
        <f>SUM(J711:J720)</f>
        <v>14475848</v>
      </c>
      <c r="K721" s="125"/>
      <c r="L721" s="110"/>
      <c r="M721" s="110"/>
      <c r="N721" s="111"/>
      <c r="O721" s="112"/>
      <c r="P721" s="112"/>
      <c r="Q721" s="112"/>
      <c r="R721" s="112"/>
      <c r="S721" s="112"/>
    </row>
    <row r="722" spans="3:19" outlineLevel="1" x14ac:dyDescent="0.25">
      <c r="C722" s="113"/>
      <c r="D722" s="222"/>
      <c r="E722" s="118"/>
      <c r="F722" s="108"/>
      <c r="G722" s="101"/>
      <c r="H722" s="101"/>
      <c r="J722" s="109"/>
      <c r="K722" s="125"/>
      <c r="L722" s="110"/>
      <c r="M722" s="110"/>
      <c r="N722" s="111"/>
      <c r="O722" s="112"/>
      <c r="P722" s="112"/>
      <c r="Q722" s="112"/>
      <c r="R722" s="112"/>
      <c r="S722" s="112"/>
    </row>
    <row r="723" spans="3:19" outlineLevel="2" x14ac:dyDescent="0.25">
      <c r="C723" s="108" t="s">
        <v>1430</v>
      </c>
      <c r="D723" s="224">
        <v>900630676</v>
      </c>
      <c r="E723" s="122" t="s">
        <v>189</v>
      </c>
      <c r="F723" s="137" t="s">
        <v>88</v>
      </c>
      <c r="G723" s="101" t="s">
        <v>190</v>
      </c>
      <c r="H723" s="101" t="s">
        <v>22</v>
      </c>
      <c r="J723" s="117">
        <v>342892</v>
      </c>
      <c r="K723" s="178"/>
      <c r="L723" s="114">
        <v>45372</v>
      </c>
      <c r="M723" s="114">
        <v>45403</v>
      </c>
      <c r="N723" s="111"/>
      <c r="O723" s="112"/>
      <c r="P723" s="112"/>
      <c r="Q723" s="112"/>
      <c r="R723" s="112"/>
      <c r="S723" s="112"/>
    </row>
    <row r="724" spans="3:19" outlineLevel="1" x14ac:dyDescent="0.25">
      <c r="C724" s="113"/>
      <c r="D724" s="224"/>
      <c r="E724" s="175"/>
      <c r="F724" s="137"/>
      <c r="G724" s="101"/>
      <c r="H724" s="101"/>
      <c r="J724" s="109"/>
      <c r="K724" s="178"/>
      <c r="L724" s="114"/>
      <c r="M724" s="114"/>
      <c r="N724" s="111"/>
      <c r="O724" s="112"/>
      <c r="P724" s="112"/>
      <c r="Q724" s="112"/>
      <c r="R724" s="112"/>
      <c r="S724" s="112"/>
    </row>
    <row r="725" spans="3:19" outlineLevel="2" x14ac:dyDescent="0.25">
      <c r="C725" s="108" t="s">
        <v>1430</v>
      </c>
      <c r="D725" s="222">
        <v>31889148</v>
      </c>
      <c r="E725" s="101" t="s">
        <v>37</v>
      </c>
      <c r="F725" s="108" t="s">
        <v>36</v>
      </c>
      <c r="G725" s="101" t="s">
        <v>38</v>
      </c>
      <c r="H725" s="101" t="s">
        <v>22</v>
      </c>
      <c r="J725" s="117">
        <v>334862610</v>
      </c>
      <c r="K725" s="125">
        <f>+(1+15.9%)^(0.0833333333333333)-1</f>
        <v>1.2372376038205957E-2</v>
      </c>
      <c r="L725" s="114">
        <v>44866</v>
      </c>
      <c r="M725" s="114">
        <v>46298</v>
      </c>
      <c r="N725" s="126"/>
      <c r="O725" s="127"/>
      <c r="P725" s="127"/>
      <c r="Q725" s="127"/>
      <c r="R725" s="127"/>
      <c r="S725" s="127"/>
    </row>
    <row r="726" spans="3:19" outlineLevel="1" x14ac:dyDescent="0.25">
      <c r="C726" s="113"/>
      <c r="D726" s="222"/>
      <c r="E726" s="118"/>
      <c r="F726" s="108"/>
      <c r="G726" s="101"/>
      <c r="H726" s="101"/>
      <c r="J726" s="117"/>
      <c r="K726" s="125"/>
      <c r="L726" s="114"/>
      <c r="M726" s="114"/>
      <c r="N726" s="126"/>
      <c r="O726" s="127"/>
      <c r="P726" s="127"/>
      <c r="Q726" s="127"/>
      <c r="R726" s="127"/>
      <c r="S726" s="127"/>
    </row>
    <row r="727" spans="3:19" outlineLevel="2" x14ac:dyDescent="0.25">
      <c r="C727" s="108" t="s">
        <v>1430</v>
      </c>
      <c r="D727" s="222">
        <v>860002066</v>
      </c>
      <c r="E727" s="101" t="s">
        <v>83</v>
      </c>
      <c r="F727" s="108" t="s">
        <v>82</v>
      </c>
      <c r="G727" s="121" t="s">
        <v>84</v>
      </c>
      <c r="H727" s="101" t="s">
        <v>22</v>
      </c>
      <c r="J727" s="117">
        <v>2239955</v>
      </c>
      <c r="K727" s="125"/>
      <c r="L727" s="114">
        <v>44628</v>
      </c>
      <c r="M727" s="114">
        <f>+L727+30</f>
        <v>44658</v>
      </c>
      <c r="N727" s="126"/>
      <c r="O727" s="127"/>
      <c r="P727" s="127"/>
      <c r="Q727" s="127"/>
      <c r="R727" s="127"/>
      <c r="S727" s="127"/>
    </row>
    <row r="728" spans="3:19" outlineLevel="1" x14ac:dyDescent="0.25">
      <c r="C728" s="113"/>
      <c r="D728" s="222"/>
      <c r="E728" s="118"/>
      <c r="F728" s="108"/>
      <c r="G728" s="121"/>
      <c r="H728" s="101"/>
      <c r="J728" s="109"/>
      <c r="K728" s="125"/>
      <c r="L728" s="114"/>
      <c r="M728" s="114"/>
      <c r="N728" s="126"/>
      <c r="O728" s="127"/>
      <c r="P728" s="127"/>
      <c r="Q728" s="127"/>
      <c r="R728" s="127"/>
      <c r="S728" s="127"/>
    </row>
    <row r="729" spans="3:19" outlineLevel="2" x14ac:dyDescent="0.25">
      <c r="C729" s="108" t="s">
        <v>1430</v>
      </c>
      <c r="D729" s="222">
        <v>805000493</v>
      </c>
      <c r="E729" s="101" t="s">
        <v>209</v>
      </c>
      <c r="F729" s="108" t="s">
        <v>208</v>
      </c>
      <c r="G729" s="101" t="s">
        <v>210</v>
      </c>
      <c r="H729" s="101" t="s">
        <v>22</v>
      </c>
      <c r="J729" s="109">
        <v>4982783</v>
      </c>
      <c r="K729" s="125"/>
      <c r="L729" s="114">
        <v>45007</v>
      </c>
      <c r="M729" s="114">
        <v>45037</v>
      </c>
      <c r="N729" s="126"/>
      <c r="O729" s="127"/>
      <c r="P729" s="127"/>
      <c r="Q729" s="127"/>
      <c r="R729" s="127"/>
      <c r="S729" s="127"/>
    </row>
    <row r="730" spans="3:19" outlineLevel="2" x14ac:dyDescent="0.25">
      <c r="C730" s="113"/>
      <c r="D730" s="222"/>
      <c r="E730" s="101"/>
      <c r="F730" s="108" t="s">
        <v>211</v>
      </c>
      <c r="G730" s="101" t="s">
        <v>210</v>
      </c>
      <c r="H730" s="101" t="s">
        <v>22</v>
      </c>
      <c r="J730" s="109">
        <v>1078647</v>
      </c>
      <c r="K730" s="125"/>
      <c r="L730" s="114">
        <v>45012</v>
      </c>
      <c r="M730" s="114">
        <v>45042</v>
      </c>
      <c r="N730" s="126"/>
      <c r="O730" s="127"/>
      <c r="P730" s="127"/>
      <c r="Q730" s="127"/>
      <c r="R730" s="127"/>
      <c r="S730" s="127"/>
    </row>
    <row r="731" spans="3:19" outlineLevel="2" x14ac:dyDescent="0.25">
      <c r="C731" s="113"/>
      <c r="D731" s="222"/>
      <c r="E731" s="101"/>
      <c r="F731" s="108" t="s">
        <v>212</v>
      </c>
      <c r="G731" s="101" t="s">
        <v>210</v>
      </c>
      <c r="H731" s="101" t="s">
        <v>22</v>
      </c>
      <c r="J731" s="109">
        <v>505623</v>
      </c>
      <c r="K731" s="125"/>
      <c r="L731" s="114">
        <v>45035</v>
      </c>
      <c r="M731" s="114">
        <v>45065</v>
      </c>
      <c r="N731" s="126"/>
      <c r="O731" s="127"/>
      <c r="P731" s="127"/>
      <c r="Q731" s="127"/>
      <c r="R731" s="127"/>
      <c r="S731" s="127"/>
    </row>
    <row r="732" spans="3:19" outlineLevel="2" x14ac:dyDescent="0.25">
      <c r="C732" s="113"/>
      <c r="D732" s="222"/>
      <c r="E732" s="101"/>
      <c r="F732" s="108" t="s">
        <v>213</v>
      </c>
      <c r="G732" s="101" t="s">
        <v>210</v>
      </c>
      <c r="H732" s="101" t="s">
        <v>22</v>
      </c>
      <c r="J732" s="109">
        <v>11365167</v>
      </c>
      <c r="K732" s="125"/>
      <c r="L732" s="114">
        <v>45069</v>
      </c>
      <c r="M732" s="114">
        <v>45099</v>
      </c>
      <c r="N732" s="126"/>
      <c r="O732" s="127"/>
      <c r="P732" s="127"/>
      <c r="Q732" s="127"/>
      <c r="R732" s="127"/>
      <c r="S732" s="127"/>
    </row>
    <row r="733" spans="3:19" outlineLevel="2" x14ac:dyDescent="0.25">
      <c r="C733" s="113"/>
      <c r="D733" s="222"/>
      <c r="E733" s="101"/>
      <c r="F733" s="108" t="s">
        <v>214</v>
      </c>
      <c r="G733" s="101" t="s">
        <v>210</v>
      </c>
      <c r="H733" s="101" t="s">
        <v>22</v>
      </c>
      <c r="J733" s="109">
        <v>8564322</v>
      </c>
      <c r="K733" s="125"/>
      <c r="L733" s="114">
        <v>45216</v>
      </c>
      <c r="M733" s="114">
        <v>45099</v>
      </c>
      <c r="N733" s="126"/>
      <c r="O733" s="127"/>
      <c r="P733" s="127"/>
      <c r="Q733" s="127"/>
      <c r="R733" s="127"/>
      <c r="S733" s="127"/>
    </row>
    <row r="734" spans="3:19" outlineLevel="2" x14ac:dyDescent="0.25">
      <c r="C734" s="113"/>
      <c r="D734" s="222"/>
      <c r="E734" s="101"/>
      <c r="F734" s="108" t="s">
        <v>214</v>
      </c>
      <c r="G734" s="101" t="s">
        <v>210</v>
      </c>
      <c r="H734" s="101" t="s">
        <v>22</v>
      </c>
      <c r="J734" s="109">
        <v>8564322</v>
      </c>
      <c r="K734" s="125"/>
      <c r="L734" s="114">
        <v>45216</v>
      </c>
      <c r="M734" s="114">
        <v>45099</v>
      </c>
      <c r="N734" s="126"/>
      <c r="O734" s="127"/>
      <c r="P734" s="127"/>
      <c r="Q734" s="127"/>
      <c r="R734" s="127"/>
      <c r="S734" s="127"/>
    </row>
    <row r="735" spans="3:19" outlineLevel="2" x14ac:dyDescent="0.25">
      <c r="C735" s="113"/>
      <c r="D735" s="222"/>
      <c r="E735" s="101"/>
      <c r="F735" s="108" t="s">
        <v>214</v>
      </c>
      <c r="G735" s="101" t="s">
        <v>210</v>
      </c>
      <c r="H735" s="101" t="s">
        <v>22</v>
      </c>
      <c r="J735" s="109">
        <v>8564322</v>
      </c>
      <c r="K735" s="125"/>
      <c r="L735" s="114">
        <v>45216</v>
      </c>
      <c r="M735" s="114">
        <v>45099</v>
      </c>
      <c r="N735" s="126"/>
      <c r="O735" s="127"/>
      <c r="P735" s="127"/>
      <c r="Q735" s="127"/>
      <c r="R735" s="127"/>
      <c r="S735" s="127"/>
    </row>
    <row r="736" spans="3:19" outlineLevel="2" x14ac:dyDescent="0.25">
      <c r="C736" s="113"/>
      <c r="D736" s="222"/>
      <c r="E736" s="101"/>
      <c r="F736" s="108" t="s">
        <v>214</v>
      </c>
      <c r="G736" s="101" t="s">
        <v>210</v>
      </c>
      <c r="H736" s="101" t="s">
        <v>22</v>
      </c>
      <c r="J736" s="109">
        <v>8564322</v>
      </c>
      <c r="K736" s="125"/>
      <c r="L736" s="114">
        <v>45216</v>
      </c>
      <c r="M736" s="114">
        <v>45099</v>
      </c>
      <c r="N736" s="126"/>
      <c r="O736" s="127"/>
      <c r="P736" s="127"/>
      <c r="Q736" s="127"/>
      <c r="R736" s="127"/>
      <c r="S736" s="127"/>
    </row>
    <row r="737" spans="3:19" outlineLevel="2" x14ac:dyDescent="0.25">
      <c r="C737" s="113"/>
      <c r="D737" s="222"/>
      <c r="E737" s="101"/>
      <c r="F737" s="108" t="s">
        <v>214</v>
      </c>
      <c r="G737" s="101" t="s">
        <v>210</v>
      </c>
      <c r="H737" s="101" t="s">
        <v>22</v>
      </c>
      <c r="J737" s="109">
        <v>60732780</v>
      </c>
      <c r="K737" s="125"/>
      <c r="L737" s="114">
        <v>45216</v>
      </c>
      <c r="M737" s="114">
        <v>45099</v>
      </c>
      <c r="N737" s="126"/>
      <c r="O737" s="127"/>
      <c r="P737" s="127"/>
      <c r="Q737" s="127"/>
      <c r="R737" s="127"/>
      <c r="S737" s="127"/>
    </row>
    <row r="738" spans="3:19" outlineLevel="1" x14ac:dyDescent="0.25">
      <c r="C738" s="113"/>
      <c r="D738" s="222"/>
      <c r="E738" s="118" t="s">
        <v>1185</v>
      </c>
      <c r="F738" s="113" t="s">
        <v>1485</v>
      </c>
      <c r="G738" s="101"/>
      <c r="H738" s="101"/>
      <c r="J738" s="117">
        <f>SUM(J729:J737)</f>
        <v>112922288</v>
      </c>
      <c r="K738" s="125"/>
      <c r="L738" s="114"/>
      <c r="M738" s="114"/>
      <c r="N738" s="126"/>
      <c r="O738" s="127"/>
      <c r="P738" s="127"/>
      <c r="Q738" s="127"/>
      <c r="R738" s="127"/>
      <c r="S738" s="127"/>
    </row>
    <row r="739" spans="3:19" outlineLevel="1" x14ac:dyDescent="0.25">
      <c r="C739" s="113"/>
      <c r="D739" s="222"/>
      <c r="E739" s="118"/>
      <c r="F739" s="108"/>
      <c r="G739" s="101"/>
      <c r="H739" s="101"/>
      <c r="J739" s="109"/>
      <c r="K739" s="125"/>
      <c r="L739" s="114"/>
      <c r="M739" s="114"/>
      <c r="N739" s="126"/>
      <c r="O739" s="127"/>
      <c r="P739" s="127"/>
      <c r="Q739" s="127"/>
      <c r="R739" s="127"/>
      <c r="S739" s="127"/>
    </row>
    <row r="740" spans="3:19" outlineLevel="2" x14ac:dyDescent="0.25">
      <c r="C740" s="108" t="s">
        <v>1430</v>
      </c>
      <c r="D740" s="222">
        <v>79248340</v>
      </c>
      <c r="E740" s="101" t="s">
        <v>177</v>
      </c>
      <c r="F740" s="108" t="s">
        <v>176</v>
      </c>
      <c r="G740" s="121" t="s">
        <v>178</v>
      </c>
      <c r="H740" s="101" t="s">
        <v>22</v>
      </c>
      <c r="J740" s="109">
        <v>8913400</v>
      </c>
      <c r="K740" s="125"/>
      <c r="L740" s="114">
        <v>44864</v>
      </c>
      <c r="M740" s="114">
        <f>+L740+30</f>
        <v>44894</v>
      </c>
      <c r="N740" s="126"/>
      <c r="O740" s="127"/>
      <c r="P740" s="127"/>
      <c r="Q740" s="127"/>
      <c r="R740" s="127"/>
      <c r="S740" s="127"/>
    </row>
    <row r="741" spans="3:19" outlineLevel="2" x14ac:dyDescent="0.25">
      <c r="C741" s="113"/>
      <c r="D741" s="222"/>
      <c r="E741" s="101"/>
      <c r="F741" s="108" t="s">
        <v>179</v>
      </c>
      <c r="G741" s="121" t="s">
        <v>178</v>
      </c>
      <c r="H741" s="101" t="s">
        <v>22</v>
      </c>
      <c r="J741" s="109">
        <v>9086891</v>
      </c>
      <c r="K741" s="125"/>
      <c r="L741" s="114">
        <v>44963</v>
      </c>
      <c r="M741" s="114">
        <f>+L741+30</f>
        <v>44993</v>
      </c>
      <c r="N741" s="126"/>
      <c r="O741" s="127"/>
      <c r="P741" s="127"/>
      <c r="Q741" s="127"/>
      <c r="R741" s="127"/>
      <c r="S741" s="127"/>
    </row>
    <row r="742" spans="3:19" outlineLevel="1" x14ac:dyDescent="0.25">
      <c r="C742" s="113"/>
      <c r="D742" s="222"/>
      <c r="E742" s="118" t="s">
        <v>1184</v>
      </c>
      <c r="F742" s="113" t="s">
        <v>1485</v>
      </c>
      <c r="G742" s="121"/>
      <c r="H742" s="101"/>
      <c r="J742" s="117">
        <f>SUM(J740:J741)</f>
        <v>18000291</v>
      </c>
      <c r="K742" s="125"/>
      <c r="L742" s="114"/>
      <c r="M742" s="114"/>
      <c r="N742" s="126"/>
      <c r="O742" s="127"/>
      <c r="P742" s="127"/>
      <c r="Q742" s="127"/>
      <c r="R742" s="127"/>
      <c r="S742" s="127"/>
    </row>
    <row r="743" spans="3:19" outlineLevel="1" x14ac:dyDescent="0.25">
      <c r="C743" s="113"/>
      <c r="D743" s="222"/>
      <c r="E743" s="118"/>
      <c r="F743" s="108"/>
      <c r="G743" s="121"/>
      <c r="H743" s="101"/>
      <c r="J743" s="109"/>
      <c r="K743" s="125"/>
      <c r="L743" s="114"/>
      <c r="M743" s="114"/>
      <c r="N743" s="126"/>
      <c r="O743" s="127"/>
      <c r="P743" s="127"/>
      <c r="Q743" s="127"/>
      <c r="R743" s="127"/>
      <c r="S743" s="127"/>
    </row>
    <row r="744" spans="3:19" outlineLevel="2" x14ac:dyDescent="0.25">
      <c r="C744" s="108" t="s">
        <v>1430</v>
      </c>
      <c r="D744" s="222">
        <v>860034313</v>
      </c>
      <c r="E744" s="101" t="s">
        <v>27</v>
      </c>
      <c r="F744" s="108" t="s">
        <v>26</v>
      </c>
      <c r="G744" s="101" t="s">
        <v>1264</v>
      </c>
      <c r="H744" s="101" t="s">
        <v>22</v>
      </c>
      <c r="I744" s="101" t="s">
        <v>1263</v>
      </c>
      <c r="J744" s="109">
        <v>400000000</v>
      </c>
      <c r="K744" s="125">
        <v>3.5000000000000003E-2</v>
      </c>
      <c r="L744" s="114">
        <v>44685</v>
      </c>
      <c r="M744" s="114">
        <v>44961</v>
      </c>
      <c r="N744" s="126"/>
      <c r="O744" s="127"/>
      <c r="P744" s="127"/>
      <c r="Q744" s="127"/>
      <c r="R744" s="127"/>
      <c r="S744" s="127"/>
    </row>
    <row r="745" spans="3:19" outlineLevel="2" x14ac:dyDescent="0.25">
      <c r="C745" s="113"/>
      <c r="D745" s="222"/>
      <c r="E745" s="101"/>
      <c r="F745" s="108" t="s">
        <v>29</v>
      </c>
      <c r="G745" s="101" t="s">
        <v>28</v>
      </c>
      <c r="H745" s="101" t="s">
        <v>22</v>
      </c>
      <c r="J745" s="109">
        <v>500000000</v>
      </c>
      <c r="K745" s="125">
        <v>3.5000000000000003E-2</v>
      </c>
      <c r="L745" s="114">
        <v>44693</v>
      </c>
      <c r="M745" s="114">
        <v>44969</v>
      </c>
      <c r="N745" s="126"/>
      <c r="O745" s="127"/>
      <c r="P745" s="127"/>
      <c r="Q745" s="127"/>
      <c r="R745" s="127"/>
      <c r="S745" s="127"/>
    </row>
    <row r="746" spans="3:19" outlineLevel="2" x14ac:dyDescent="0.25">
      <c r="C746" s="113"/>
      <c r="D746" s="222"/>
      <c r="E746" s="101"/>
      <c r="F746" s="108" t="s">
        <v>30</v>
      </c>
      <c r="G746" s="101" t="s">
        <v>28</v>
      </c>
      <c r="H746" s="101" t="s">
        <v>22</v>
      </c>
      <c r="J746" s="109">
        <v>2000000000</v>
      </c>
      <c r="K746" s="125">
        <v>3.5000000000000003E-2</v>
      </c>
      <c r="L746" s="114">
        <v>44670</v>
      </c>
      <c r="M746" s="114">
        <v>44976</v>
      </c>
      <c r="N746" s="126"/>
      <c r="O746" s="127"/>
      <c r="P746" s="127"/>
      <c r="Q746" s="127"/>
      <c r="R746" s="127"/>
      <c r="S746" s="127"/>
    </row>
    <row r="747" spans="3:19" outlineLevel="2" x14ac:dyDescent="0.25">
      <c r="C747" s="113"/>
      <c r="D747" s="222"/>
      <c r="E747" s="101"/>
      <c r="F747" s="108" t="s">
        <v>31</v>
      </c>
      <c r="G747" s="101" t="s">
        <v>28</v>
      </c>
      <c r="H747" s="101" t="s">
        <v>22</v>
      </c>
      <c r="J747" s="109">
        <v>100000000</v>
      </c>
      <c r="K747" s="125">
        <v>3.5000000000000003E-2</v>
      </c>
      <c r="L747" s="114">
        <v>44768</v>
      </c>
      <c r="M747" s="114">
        <v>44983</v>
      </c>
      <c r="N747" s="126"/>
      <c r="O747" s="127"/>
      <c r="P747" s="127"/>
      <c r="Q747" s="127"/>
      <c r="R747" s="127"/>
      <c r="S747" s="127"/>
    </row>
    <row r="748" spans="3:19" outlineLevel="2" x14ac:dyDescent="0.25">
      <c r="C748" s="113"/>
      <c r="D748" s="222"/>
      <c r="E748" s="101"/>
      <c r="F748" s="108" t="s">
        <v>284</v>
      </c>
      <c r="G748" s="101" t="s">
        <v>276</v>
      </c>
      <c r="H748" s="101" t="s">
        <v>22</v>
      </c>
      <c r="J748" s="109">
        <v>11690302</v>
      </c>
      <c r="K748" s="125"/>
      <c r="L748" s="114">
        <v>45169</v>
      </c>
      <c r="M748" s="114">
        <f>+L748+30</f>
        <v>45199</v>
      </c>
      <c r="N748" s="126"/>
      <c r="O748" s="127"/>
      <c r="P748" s="127"/>
      <c r="Q748" s="127"/>
      <c r="R748" s="127"/>
      <c r="S748" s="127"/>
    </row>
    <row r="749" spans="3:19" outlineLevel="1" x14ac:dyDescent="0.25">
      <c r="C749" s="113"/>
      <c r="D749" s="222"/>
      <c r="E749" s="118" t="s">
        <v>1173</v>
      </c>
      <c r="F749" s="113" t="s">
        <v>1485</v>
      </c>
      <c r="G749" s="101"/>
      <c r="H749" s="101"/>
      <c r="J749" s="117">
        <f>SUM(J744:J748)</f>
        <v>3011690302</v>
      </c>
      <c r="K749" s="125"/>
      <c r="L749" s="114"/>
      <c r="M749" s="114"/>
      <c r="N749" s="166"/>
      <c r="O749" s="127"/>
      <c r="P749" s="127"/>
      <c r="Q749" s="127"/>
      <c r="R749" s="127"/>
      <c r="S749" s="127"/>
    </row>
    <row r="750" spans="3:19" outlineLevel="1" x14ac:dyDescent="0.25">
      <c r="C750" s="113"/>
      <c r="D750" s="222"/>
      <c r="E750" s="118"/>
      <c r="F750" s="108"/>
      <c r="G750" s="101"/>
      <c r="H750" s="101"/>
      <c r="J750" s="109"/>
      <c r="K750" s="125"/>
      <c r="L750" s="114"/>
      <c r="M750" s="114"/>
      <c r="N750" s="166"/>
      <c r="O750" s="127"/>
      <c r="P750" s="127"/>
      <c r="Q750" s="127"/>
      <c r="R750" s="127"/>
      <c r="S750" s="127"/>
    </row>
    <row r="751" spans="3:19" outlineLevel="2" x14ac:dyDescent="0.25">
      <c r="C751" s="108" t="s">
        <v>1430</v>
      </c>
      <c r="D751" s="222">
        <v>890300279</v>
      </c>
      <c r="E751" s="101" t="s">
        <v>1368</v>
      </c>
      <c r="F751" s="108" t="s">
        <v>32</v>
      </c>
      <c r="G751" s="101" t="s">
        <v>34</v>
      </c>
      <c r="H751" s="101" t="s">
        <v>22</v>
      </c>
      <c r="I751" s="101" t="s">
        <v>1370</v>
      </c>
      <c r="J751" s="109">
        <v>1426357677</v>
      </c>
      <c r="K751" s="125">
        <v>1.7999999999999999E-2</v>
      </c>
      <c r="L751" s="114">
        <v>45013</v>
      </c>
      <c r="M751" s="114">
        <v>45015</v>
      </c>
      <c r="N751" s="126"/>
      <c r="O751" s="127"/>
      <c r="P751" s="127"/>
      <c r="Q751" s="127"/>
      <c r="R751" s="127"/>
      <c r="S751" s="127"/>
    </row>
    <row r="752" spans="3:19" outlineLevel="2" x14ac:dyDescent="0.25">
      <c r="C752" s="113"/>
      <c r="D752" s="222"/>
      <c r="E752" s="101" t="s">
        <v>1369</v>
      </c>
      <c r="F752" s="108"/>
      <c r="G752" s="101"/>
      <c r="H752" s="101"/>
      <c r="J752" s="109">
        <v>3550211</v>
      </c>
      <c r="K752" s="125"/>
      <c r="L752" s="114">
        <v>45453</v>
      </c>
      <c r="M752" s="114">
        <v>45454</v>
      </c>
      <c r="N752" s="126"/>
      <c r="O752" s="127"/>
      <c r="P752" s="127"/>
      <c r="Q752" s="127"/>
      <c r="R752" s="127"/>
      <c r="S752" s="127"/>
    </row>
    <row r="753" spans="3:19" outlineLevel="1" x14ac:dyDescent="0.25">
      <c r="C753" s="113"/>
      <c r="D753" s="222"/>
      <c r="E753" s="118" t="s">
        <v>1174</v>
      </c>
      <c r="F753" s="113" t="s">
        <v>1485</v>
      </c>
      <c r="G753" s="101"/>
      <c r="H753" s="101"/>
      <c r="J753" s="117">
        <f>SUM(J751:J752)</f>
        <v>1429907888</v>
      </c>
      <c r="K753" s="125"/>
      <c r="L753" s="114"/>
      <c r="M753" s="114"/>
      <c r="N753" s="126"/>
      <c r="O753" s="127"/>
      <c r="P753" s="127"/>
      <c r="Q753" s="127"/>
      <c r="R753" s="127"/>
      <c r="S753" s="127"/>
    </row>
    <row r="754" spans="3:19" outlineLevel="1" x14ac:dyDescent="0.25">
      <c r="C754" s="113"/>
      <c r="D754" s="222"/>
      <c r="E754" s="118"/>
      <c r="F754" s="108"/>
      <c r="G754" s="101"/>
      <c r="H754" s="101"/>
      <c r="J754" s="109"/>
      <c r="K754" s="125"/>
      <c r="L754" s="114"/>
      <c r="M754" s="114"/>
      <c r="N754" s="126"/>
      <c r="O754" s="127"/>
      <c r="P754" s="127"/>
      <c r="Q754" s="127"/>
      <c r="R754" s="127"/>
      <c r="S754" s="127"/>
    </row>
    <row r="755" spans="3:19" outlineLevel="1" x14ac:dyDescent="0.25">
      <c r="C755" s="108" t="s">
        <v>1430</v>
      </c>
      <c r="D755" s="222">
        <v>890903938</v>
      </c>
      <c r="E755" s="101" t="s">
        <v>1487</v>
      </c>
      <c r="F755" s="108" t="s">
        <v>1447</v>
      </c>
      <c r="G755" s="101" t="s">
        <v>21</v>
      </c>
      <c r="H755" s="101" t="s">
        <v>22</v>
      </c>
      <c r="I755" s="101" t="s">
        <v>1481</v>
      </c>
      <c r="J755" s="109">
        <v>3933221260.9099998</v>
      </c>
      <c r="K755" s="125">
        <v>1.4999999999999999E-2</v>
      </c>
      <c r="L755" s="114">
        <v>44014</v>
      </c>
      <c r="M755" s="114">
        <v>44744</v>
      </c>
      <c r="N755" s="126"/>
      <c r="O755" s="127"/>
      <c r="P755" s="127"/>
      <c r="Q755" s="127"/>
      <c r="R755" s="127"/>
      <c r="S755" s="127"/>
    </row>
    <row r="756" spans="3:19" outlineLevel="1" x14ac:dyDescent="0.25">
      <c r="C756" s="113"/>
      <c r="D756" s="222"/>
      <c r="E756" s="101"/>
      <c r="F756" s="108" t="s">
        <v>1482</v>
      </c>
      <c r="G756" s="101" t="s">
        <v>21</v>
      </c>
      <c r="H756" s="101" t="s">
        <v>22</v>
      </c>
      <c r="I756" s="101" t="s">
        <v>1481</v>
      </c>
      <c r="J756" s="109">
        <v>150500319.16</v>
      </c>
      <c r="K756" s="125"/>
      <c r="L756" s="114"/>
      <c r="M756" s="114" t="s">
        <v>1437</v>
      </c>
      <c r="N756" s="126"/>
      <c r="O756" s="127"/>
      <c r="P756" s="127"/>
      <c r="Q756" s="127"/>
      <c r="R756" s="127"/>
      <c r="S756" s="127"/>
    </row>
    <row r="757" spans="3:19" outlineLevel="1" x14ac:dyDescent="0.25">
      <c r="C757" s="113"/>
      <c r="D757" s="222"/>
      <c r="E757" s="101"/>
      <c r="F757" s="108" t="s">
        <v>1448</v>
      </c>
      <c r="G757" s="101" t="s">
        <v>21</v>
      </c>
      <c r="H757" s="101" t="s">
        <v>22</v>
      </c>
      <c r="I757" s="101" t="s">
        <v>1481</v>
      </c>
      <c r="J757" s="109">
        <v>847691087.17999995</v>
      </c>
      <c r="K757" s="125"/>
      <c r="L757" s="114"/>
      <c r="M757" s="114" t="s">
        <v>1437</v>
      </c>
      <c r="N757" s="176">
        <v>2279110.14</v>
      </c>
      <c r="O757" s="127"/>
      <c r="P757" s="127"/>
      <c r="Q757" s="127"/>
      <c r="R757" s="127"/>
      <c r="S757" s="127"/>
    </row>
    <row r="758" spans="3:19" outlineLevel="1" x14ac:dyDescent="0.25">
      <c r="C758" s="113"/>
      <c r="D758" s="222"/>
      <c r="E758" s="101"/>
      <c r="F758" s="108" t="s">
        <v>1449</v>
      </c>
      <c r="G758" s="101" t="s">
        <v>21</v>
      </c>
      <c r="H758" s="101" t="s">
        <v>22</v>
      </c>
      <c r="I758" s="101" t="s">
        <v>1481</v>
      </c>
      <c r="J758" s="109">
        <v>1020536536.88</v>
      </c>
      <c r="K758" s="125"/>
      <c r="L758" s="114"/>
      <c r="M758" s="114" t="s">
        <v>1437</v>
      </c>
      <c r="N758" s="176">
        <v>2743824.03</v>
      </c>
      <c r="O758" s="127"/>
      <c r="P758" s="127"/>
      <c r="Q758" s="127"/>
      <c r="R758" s="127"/>
      <c r="S758" s="127"/>
    </row>
    <row r="759" spans="3:19" outlineLevel="1" x14ac:dyDescent="0.25">
      <c r="C759" s="113"/>
      <c r="D759" s="222"/>
      <c r="E759" s="101"/>
      <c r="F759" s="108" t="s">
        <v>1450</v>
      </c>
      <c r="G759" s="101" t="s">
        <v>21</v>
      </c>
      <c r="H759" s="101" t="s">
        <v>22</v>
      </c>
      <c r="I759" s="101" t="s">
        <v>1481</v>
      </c>
      <c r="J759" s="109">
        <v>585070565.97000003</v>
      </c>
      <c r="K759" s="125"/>
      <c r="L759" s="114"/>
      <c r="M759" s="114" t="s">
        <v>1437</v>
      </c>
      <c r="N759" s="176">
        <v>1573026.17</v>
      </c>
      <c r="O759" s="127"/>
      <c r="P759" s="127"/>
      <c r="Q759" s="127"/>
      <c r="R759" s="127"/>
      <c r="S759" s="127"/>
    </row>
    <row r="760" spans="3:19" outlineLevel="1" x14ac:dyDescent="0.25">
      <c r="C760" s="113"/>
      <c r="D760" s="222"/>
      <c r="E760" s="101"/>
      <c r="F760" s="108" t="s">
        <v>1451</v>
      </c>
      <c r="G760" s="101" t="s">
        <v>21</v>
      </c>
      <c r="H760" s="101" t="s">
        <v>22</v>
      </c>
      <c r="I760" s="101" t="s">
        <v>1481</v>
      </c>
      <c r="J760" s="109">
        <v>699977207.29999995</v>
      </c>
      <c r="K760" s="125"/>
      <c r="L760" s="114"/>
      <c r="M760" s="114" t="s">
        <v>1437</v>
      </c>
      <c r="N760" s="176">
        <v>1881965.23</v>
      </c>
      <c r="O760" s="127"/>
      <c r="P760" s="127"/>
      <c r="Q760" s="127"/>
      <c r="R760" s="127"/>
      <c r="S760" s="127"/>
    </row>
    <row r="761" spans="3:19" outlineLevel="1" x14ac:dyDescent="0.25">
      <c r="C761" s="113"/>
      <c r="D761" s="222"/>
      <c r="E761" s="101"/>
      <c r="F761" s="108" t="s">
        <v>1452</v>
      </c>
      <c r="G761" s="101" t="s">
        <v>21</v>
      </c>
      <c r="H761" s="101" t="s">
        <v>22</v>
      </c>
      <c r="I761" s="101" t="s">
        <v>1481</v>
      </c>
      <c r="J761" s="109">
        <v>1356662536.28</v>
      </c>
      <c r="K761" s="125"/>
      <c r="L761" s="114"/>
      <c r="M761" s="114" t="s">
        <v>1437</v>
      </c>
      <c r="N761" s="176">
        <v>3647535.52</v>
      </c>
      <c r="O761" s="127"/>
      <c r="P761" s="127"/>
      <c r="Q761" s="127"/>
      <c r="R761" s="127"/>
      <c r="S761" s="127"/>
    </row>
    <row r="762" spans="3:19" outlineLevel="1" x14ac:dyDescent="0.25">
      <c r="C762" s="113"/>
      <c r="D762" s="222"/>
      <c r="E762" s="101"/>
      <c r="F762" s="108" t="s">
        <v>1453</v>
      </c>
      <c r="G762" s="101" t="s">
        <v>21</v>
      </c>
      <c r="H762" s="101" t="s">
        <v>22</v>
      </c>
      <c r="I762" s="101" t="s">
        <v>1481</v>
      </c>
      <c r="J762" s="109">
        <v>775321101.20000005</v>
      </c>
      <c r="K762" s="125"/>
      <c r="L762" s="114"/>
      <c r="M762" s="114" t="s">
        <v>1437</v>
      </c>
      <c r="N762" s="176">
        <v>2084535.53</v>
      </c>
      <c r="O762" s="127"/>
      <c r="P762" s="127"/>
      <c r="Q762" s="127"/>
      <c r="R762" s="127"/>
      <c r="S762" s="127"/>
    </row>
    <row r="763" spans="3:19" outlineLevel="1" x14ac:dyDescent="0.25">
      <c r="C763" s="113"/>
      <c r="D763" s="222"/>
      <c r="E763" s="101"/>
      <c r="F763" s="108" t="s">
        <v>1454</v>
      </c>
      <c r="G763" s="101" t="s">
        <v>21</v>
      </c>
      <c r="H763" s="101" t="s">
        <v>22</v>
      </c>
      <c r="I763" s="101" t="s">
        <v>1481</v>
      </c>
      <c r="J763" s="109">
        <v>317371744.75999999</v>
      </c>
      <c r="K763" s="125"/>
      <c r="L763" s="114"/>
      <c r="M763" s="114" t="s">
        <v>1437</v>
      </c>
      <c r="N763" s="176">
        <v>853288.63</v>
      </c>
      <c r="O763" s="127"/>
      <c r="P763" s="127"/>
      <c r="Q763" s="127"/>
      <c r="R763" s="127"/>
      <c r="S763" s="127"/>
    </row>
    <row r="764" spans="3:19" outlineLevel="1" x14ac:dyDescent="0.25">
      <c r="C764" s="113"/>
      <c r="D764" s="222"/>
      <c r="E764" s="101"/>
      <c r="F764" s="108" t="s">
        <v>1455</v>
      </c>
      <c r="G764" s="101" t="s">
        <v>21</v>
      </c>
      <c r="H764" s="101" t="s">
        <v>22</v>
      </c>
      <c r="I764" s="101" t="s">
        <v>1481</v>
      </c>
      <c r="J764" s="109">
        <v>607048467.25999999</v>
      </c>
      <c r="K764" s="125"/>
      <c r="L764" s="114"/>
      <c r="M764" s="114" t="s">
        <v>1437</v>
      </c>
      <c r="N764" s="176">
        <v>1632116.16</v>
      </c>
      <c r="O764" s="127"/>
      <c r="P764" s="127"/>
      <c r="Q764" s="127"/>
      <c r="R764" s="127"/>
      <c r="S764" s="127"/>
    </row>
    <row r="765" spans="3:19" outlineLevel="1" x14ac:dyDescent="0.25">
      <c r="C765" s="113"/>
      <c r="D765" s="222"/>
      <c r="E765" s="101"/>
      <c r="F765" s="108" t="s">
        <v>1456</v>
      </c>
      <c r="G765" s="101" t="s">
        <v>21</v>
      </c>
      <c r="H765" s="101" t="s">
        <v>22</v>
      </c>
      <c r="I765" s="101" t="s">
        <v>1481</v>
      </c>
      <c r="J765" s="109">
        <v>492267365.81999999</v>
      </c>
      <c r="K765" s="125"/>
      <c r="L765" s="114"/>
      <c r="M765" s="114" t="s">
        <v>1437</v>
      </c>
      <c r="N765" s="176">
        <v>1323514.6200000001</v>
      </c>
      <c r="O765" s="127"/>
      <c r="P765" s="127"/>
      <c r="Q765" s="127"/>
      <c r="R765" s="127"/>
      <c r="S765" s="127"/>
    </row>
    <row r="766" spans="3:19" outlineLevel="1" x14ac:dyDescent="0.25">
      <c r="C766" s="113"/>
      <c r="D766" s="222"/>
      <c r="E766" s="101"/>
      <c r="F766" s="108" t="s">
        <v>1457</v>
      </c>
      <c r="G766" s="101" t="s">
        <v>21</v>
      </c>
      <c r="H766" s="101" t="s">
        <v>22</v>
      </c>
      <c r="I766" s="101" t="s">
        <v>1481</v>
      </c>
      <c r="J766" s="109">
        <v>875428200.00999999</v>
      </c>
      <c r="K766" s="125"/>
      <c r="L766" s="114"/>
      <c r="M766" s="114" t="s">
        <v>1437</v>
      </c>
      <c r="N766" s="176">
        <v>2353684.4</v>
      </c>
      <c r="O766" s="127"/>
      <c r="P766" s="127"/>
      <c r="Q766" s="127"/>
      <c r="R766" s="127"/>
      <c r="S766" s="127"/>
    </row>
    <row r="767" spans="3:19" outlineLevel="1" x14ac:dyDescent="0.25">
      <c r="C767" s="113"/>
      <c r="D767" s="222"/>
      <c r="E767" s="101"/>
      <c r="F767" s="108" t="s">
        <v>1458</v>
      </c>
      <c r="G767" s="101" t="s">
        <v>21</v>
      </c>
      <c r="H767" s="101" t="s">
        <v>22</v>
      </c>
      <c r="I767" s="101" t="s">
        <v>1481</v>
      </c>
      <c r="J767" s="109">
        <v>1286407447.98</v>
      </c>
      <c r="K767" s="125"/>
      <c r="L767" s="114"/>
      <c r="M767" s="114" t="s">
        <v>1437</v>
      </c>
      <c r="N767" s="176">
        <v>3458647.03</v>
      </c>
      <c r="O767" s="127"/>
      <c r="P767" s="127"/>
      <c r="Q767" s="127"/>
      <c r="R767" s="127"/>
      <c r="S767" s="127"/>
    </row>
    <row r="768" spans="3:19" outlineLevel="1" x14ac:dyDescent="0.25">
      <c r="C768" s="113"/>
      <c r="D768" s="222"/>
      <c r="E768" s="101"/>
      <c r="F768" s="108" t="s">
        <v>1459</v>
      </c>
      <c r="G768" s="101" t="s">
        <v>21</v>
      </c>
      <c r="H768" s="101" t="s">
        <v>22</v>
      </c>
      <c r="I768" s="101" t="s">
        <v>1481</v>
      </c>
      <c r="J768" s="109">
        <v>34276324.75</v>
      </c>
      <c r="K768" s="125"/>
      <c r="L768" s="114"/>
      <c r="M768" s="114" t="s">
        <v>1437</v>
      </c>
      <c r="N768" s="176">
        <v>92155.65</v>
      </c>
      <c r="O768" s="127"/>
      <c r="P768" s="127"/>
      <c r="Q768" s="127"/>
      <c r="R768" s="127"/>
      <c r="S768" s="127"/>
    </row>
    <row r="769" spans="3:19" outlineLevel="1" x14ac:dyDescent="0.25">
      <c r="C769" s="113"/>
      <c r="D769" s="222"/>
      <c r="E769" s="101"/>
      <c r="F769" s="108" t="s">
        <v>1460</v>
      </c>
      <c r="G769" s="101" t="s">
        <v>21</v>
      </c>
      <c r="H769" s="101" t="s">
        <v>22</v>
      </c>
      <c r="I769" s="101" t="s">
        <v>1481</v>
      </c>
      <c r="J769" s="109">
        <v>422913094.43000001</v>
      </c>
      <c r="K769" s="125"/>
      <c r="L769" s="114"/>
      <c r="M769" s="114" t="s">
        <v>1437</v>
      </c>
      <c r="N769" s="176">
        <v>1137048.08</v>
      </c>
      <c r="O769" s="127"/>
      <c r="P769" s="127"/>
      <c r="Q769" s="127"/>
      <c r="R769" s="127"/>
      <c r="S769" s="127"/>
    </row>
    <row r="770" spans="3:19" outlineLevel="1" x14ac:dyDescent="0.25">
      <c r="C770" s="113"/>
      <c r="D770" s="222"/>
      <c r="E770" s="101"/>
      <c r="F770" s="108" t="s">
        <v>1461</v>
      </c>
      <c r="G770" s="101" t="s">
        <v>21</v>
      </c>
      <c r="H770" s="101" t="s">
        <v>22</v>
      </c>
      <c r="I770" s="101" t="s">
        <v>1481</v>
      </c>
      <c r="J770" s="109">
        <v>1881396917.7</v>
      </c>
      <c r="K770" s="125"/>
      <c r="L770" s="114"/>
      <c r="M770" s="114" t="s">
        <v>1437</v>
      </c>
      <c r="N770" s="176">
        <v>5058341.26</v>
      </c>
      <c r="O770" s="127"/>
      <c r="P770" s="127"/>
      <c r="Q770" s="127"/>
      <c r="R770" s="127"/>
      <c r="S770" s="127"/>
    </row>
    <row r="771" spans="3:19" outlineLevel="1" x14ac:dyDescent="0.25">
      <c r="C771" s="113"/>
      <c r="D771" s="222"/>
      <c r="E771" s="101"/>
      <c r="F771" s="108" t="s">
        <v>1462</v>
      </c>
      <c r="G771" s="101" t="s">
        <v>21</v>
      </c>
      <c r="H771" s="101" t="s">
        <v>22</v>
      </c>
      <c r="I771" s="101" t="s">
        <v>1481</v>
      </c>
      <c r="J771" s="109">
        <v>896304552.12</v>
      </c>
      <c r="K771" s="125"/>
      <c r="L771" s="114"/>
      <c r="M771" s="114" t="s">
        <v>1437</v>
      </c>
      <c r="N771" s="176">
        <v>2409812.7599999998</v>
      </c>
      <c r="O771" s="127"/>
      <c r="P771" s="127"/>
      <c r="Q771" s="127"/>
      <c r="R771" s="127"/>
      <c r="S771" s="127"/>
    </row>
    <row r="772" spans="3:19" outlineLevel="1" x14ac:dyDescent="0.25">
      <c r="C772" s="113"/>
      <c r="D772" s="222"/>
      <c r="E772" s="101"/>
      <c r="F772" s="108" t="s">
        <v>1463</v>
      </c>
      <c r="G772" s="101" t="s">
        <v>21</v>
      </c>
      <c r="H772" s="101" t="s">
        <v>22</v>
      </c>
      <c r="I772" s="101" t="s">
        <v>1481</v>
      </c>
      <c r="J772" s="109">
        <v>747700246.73000002</v>
      </c>
      <c r="K772" s="125"/>
      <c r="L772" s="114"/>
      <c r="M772" s="114" t="s">
        <v>1437</v>
      </c>
      <c r="N772" s="176">
        <v>2010273.84</v>
      </c>
      <c r="O772" s="127"/>
      <c r="P772" s="127"/>
      <c r="Q772" s="127"/>
      <c r="R772" s="127"/>
      <c r="S772" s="127"/>
    </row>
    <row r="773" spans="3:19" outlineLevel="1" x14ac:dyDescent="0.25">
      <c r="C773" s="113"/>
      <c r="D773" s="222"/>
      <c r="E773" s="101"/>
      <c r="F773" s="108" t="s">
        <v>1464</v>
      </c>
      <c r="G773" s="101" t="s">
        <v>21</v>
      </c>
      <c r="H773" s="101" t="s">
        <v>22</v>
      </c>
      <c r="I773" s="101" t="s">
        <v>1481</v>
      </c>
      <c r="J773" s="109">
        <v>904248438.03999996</v>
      </c>
      <c r="K773" s="125"/>
      <c r="L773" s="114"/>
      <c r="M773" s="114" t="s">
        <v>1437</v>
      </c>
      <c r="N773" s="176">
        <v>2431170.7599999998</v>
      </c>
      <c r="O773" s="127"/>
      <c r="P773" s="127"/>
      <c r="Q773" s="127"/>
      <c r="R773" s="127"/>
      <c r="S773" s="127"/>
    </row>
    <row r="774" spans="3:19" outlineLevel="1" x14ac:dyDescent="0.25">
      <c r="C774" s="113"/>
      <c r="D774" s="222"/>
      <c r="E774" s="101"/>
      <c r="F774" s="108" t="s">
        <v>1465</v>
      </c>
      <c r="G774" s="101" t="s">
        <v>21</v>
      </c>
      <c r="H774" s="101" t="s">
        <v>22</v>
      </c>
      <c r="I774" s="101" t="s">
        <v>1481</v>
      </c>
      <c r="J774" s="109">
        <v>550869504.96000004</v>
      </c>
      <c r="K774" s="125"/>
      <c r="L774" s="114"/>
      <c r="M774" s="114" t="s">
        <v>1437</v>
      </c>
      <c r="N774" s="176">
        <v>1481072.88</v>
      </c>
      <c r="O774" s="127"/>
      <c r="P774" s="127"/>
      <c r="Q774" s="127"/>
      <c r="R774" s="127"/>
      <c r="S774" s="127"/>
    </row>
    <row r="775" spans="3:19" outlineLevel="1" x14ac:dyDescent="0.25">
      <c r="C775" s="113"/>
      <c r="D775" s="222"/>
      <c r="E775" s="101"/>
      <c r="F775" s="108" t="s">
        <v>1466</v>
      </c>
      <c r="G775" s="101" t="s">
        <v>21</v>
      </c>
      <c r="H775" s="101" t="s">
        <v>22</v>
      </c>
      <c r="I775" s="101" t="s">
        <v>1481</v>
      </c>
      <c r="J775" s="109">
        <v>549437435.83000004</v>
      </c>
      <c r="K775" s="125"/>
      <c r="L775" s="114"/>
      <c r="M775" s="114" t="s">
        <v>1437</v>
      </c>
      <c r="N775" s="176">
        <v>1477222.6</v>
      </c>
      <c r="O775" s="127"/>
      <c r="P775" s="127"/>
      <c r="Q775" s="127"/>
      <c r="R775" s="127"/>
      <c r="S775" s="127"/>
    </row>
    <row r="776" spans="3:19" outlineLevel="1" x14ac:dyDescent="0.25">
      <c r="C776" s="113"/>
      <c r="D776" s="222"/>
      <c r="E776" s="101"/>
      <c r="F776" s="108" t="s">
        <v>1467</v>
      </c>
      <c r="G776" s="101" t="s">
        <v>21</v>
      </c>
      <c r="H776" s="101" t="s">
        <v>22</v>
      </c>
      <c r="I776" s="101" t="s">
        <v>1481</v>
      </c>
      <c r="J776" s="109">
        <v>775277210.13999999</v>
      </c>
      <c r="K776" s="125"/>
      <c r="L776" s="114"/>
      <c r="M776" s="114" t="s">
        <v>1437</v>
      </c>
      <c r="N776" s="176">
        <v>2084417.52</v>
      </c>
      <c r="O776" s="127"/>
      <c r="P776" s="127"/>
      <c r="Q776" s="127"/>
      <c r="R776" s="127"/>
      <c r="S776" s="127"/>
    </row>
    <row r="777" spans="3:19" outlineLevel="1" x14ac:dyDescent="0.25">
      <c r="C777" s="113"/>
      <c r="D777" s="222"/>
      <c r="E777" s="101"/>
      <c r="F777" s="108" t="s">
        <v>1468</v>
      </c>
      <c r="G777" s="101" t="s">
        <v>21</v>
      </c>
      <c r="H777" s="101" t="s">
        <v>22</v>
      </c>
      <c r="I777" s="101" t="s">
        <v>1481</v>
      </c>
      <c r="J777" s="109">
        <v>518746805.73000002</v>
      </c>
      <c r="K777" s="125"/>
      <c r="L777" s="114"/>
      <c r="M777" s="114" t="s">
        <v>1437</v>
      </c>
      <c r="N777" s="176">
        <v>1394707.49</v>
      </c>
      <c r="O777" s="127"/>
      <c r="P777" s="127"/>
      <c r="Q777" s="127"/>
      <c r="R777" s="127"/>
      <c r="S777" s="127"/>
    </row>
    <row r="778" spans="3:19" outlineLevel="1" x14ac:dyDescent="0.25">
      <c r="C778" s="113"/>
      <c r="D778" s="222"/>
      <c r="E778" s="101"/>
      <c r="F778" s="108" t="s">
        <v>1469</v>
      </c>
      <c r="G778" s="101" t="s">
        <v>21</v>
      </c>
      <c r="H778" s="101" t="s">
        <v>22</v>
      </c>
      <c r="I778" s="101" t="s">
        <v>1481</v>
      </c>
      <c r="J778" s="109">
        <v>927714660.12</v>
      </c>
      <c r="K778" s="125"/>
      <c r="L778" s="114"/>
      <c r="M778" s="114" t="s">
        <v>1437</v>
      </c>
      <c r="N778" s="176">
        <v>2494262.27</v>
      </c>
      <c r="O778" s="127"/>
      <c r="P778" s="127"/>
      <c r="Q778" s="127"/>
      <c r="R778" s="127"/>
      <c r="S778" s="127"/>
    </row>
    <row r="779" spans="3:19" outlineLevel="1" x14ac:dyDescent="0.25">
      <c r="C779" s="113"/>
      <c r="D779" s="222"/>
      <c r="E779" s="101"/>
      <c r="F779" s="108" t="s">
        <v>1470</v>
      </c>
      <c r="G779" s="101" t="s">
        <v>21</v>
      </c>
      <c r="H779" s="101" t="s">
        <v>22</v>
      </c>
      <c r="I779" s="101" t="s">
        <v>1481</v>
      </c>
      <c r="J779" s="109">
        <v>469502612.33999997</v>
      </c>
      <c r="K779" s="125"/>
      <c r="L779" s="114"/>
      <c r="M779" s="114" t="s">
        <v>1437</v>
      </c>
      <c r="N779" s="176">
        <v>1262309.0900000001</v>
      </c>
      <c r="O779" s="127"/>
      <c r="P779" s="127"/>
      <c r="Q779" s="127"/>
      <c r="R779" s="127"/>
      <c r="S779" s="127"/>
    </row>
    <row r="780" spans="3:19" outlineLevel="1" x14ac:dyDescent="0.25">
      <c r="C780" s="113"/>
      <c r="D780" s="222"/>
      <c r="E780" s="101"/>
      <c r="F780" s="108" t="s">
        <v>1471</v>
      </c>
      <c r="G780" s="101" t="s">
        <v>21</v>
      </c>
      <c r="H780" s="101" t="s">
        <v>22</v>
      </c>
      <c r="I780" s="101" t="s">
        <v>1481</v>
      </c>
      <c r="J780" s="109">
        <v>438905507.83999997</v>
      </c>
      <c r="K780" s="125"/>
      <c r="L780" s="114"/>
      <c r="M780" s="114" t="s">
        <v>1437</v>
      </c>
      <c r="N780" s="176">
        <v>1180045.43</v>
      </c>
      <c r="O780" s="127"/>
      <c r="P780" s="127"/>
      <c r="Q780" s="127"/>
      <c r="R780" s="127"/>
      <c r="S780" s="127"/>
    </row>
    <row r="781" spans="3:19" outlineLevel="1" x14ac:dyDescent="0.25">
      <c r="C781" s="113"/>
      <c r="D781" s="222"/>
      <c r="E781" s="101"/>
      <c r="F781" s="108" t="s">
        <v>1472</v>
      </c>
      <c r="G781" s="101" t="s">
        <v>21</v>
      </c>
      <c r="H781" s="101" t="s">
        <v>22</v>
      </c>
      <c r="I781" s="101" t="s">
        <v>1481</v>
      </c>
      <c r="J781" s="109">
        <v>398715551.73000002</v>
      </c>
      <c r="K781" s="125"/>
      <c r="L781" s="114"/>
      <c r="M781" s="114" t="s">
        <v>1437</v>
      </c>
      <c r="N781" s="176">
        <v>1071990.3400000001</v>
      </c>
      <c r="O781" s="127"/>
      <c r="P781" s="127"/>
      <c r="Q781" s="127"/>
      <c r="R781" s="127"/>
      <c r="S781" s="127"/>
    </row>
    <row r="782" spans="3:19" outlineLevel="1" x14ac:dyDescent="0.25">
      <c r="C782" s="113"/>
      <c r="D782" s="222"/>
      <c r="E782" s="101"/>
      <c r="F782" s="108" t="s">
        <v>1473</v>
      </c>
      <c r="G782" s="101" t="s">
        <v>21</v>
      </c>
      <c r="H782" s="101" t="s">
        <v>22</v>
      </c>
      <c r="I782" s="101" t="s">
        <v>1481</v>
      </c>
      <c r="J782" s="109">
        <v>516645503.66000003</v>
      </c>
      <c r="K782" s="125"/>
      <c r="L782" s="114"/>
      <c r="M782" s="114" t="s">
        <v>1437</v>
      </c>
      <c r="N782" s="176">
        <v>1389057.91</v>
      </c>
      <c r="O782" s="127"/>
      <c r="P782" s="127"/>
      <c r="Q782" s="127"/>
      <c r="R782" s="127"/>
      <c r="S782" s="127"/>
    </row>
    <row r="783" spans="3:19" outlineLevel="1" x14ac:dyDescent="0.25">
      <c r="C783" s="113"/>
      <c r="D783" s="222"/>
      <c r="E783" s="101"/>
      <c r="F783" s="108" t="s">
        <v>1474</v>
      </c>
      <c r="G783" s="101" t="s">
        <v>21</v>
      </c>
      <c r="H783" s="101" t="s">
        <v>22</v>
      </c>
      <c r="I783" s="101" t="s">
        <v>1481</v>
      </c>
      <c r="J783" s="109">
        <v>126246443.34999999</v>
      </c>
      <c r="K783" s="125"/>
      <c r="L783" s="114"/>
      <c r="M783" s="114" t="s">
        <v>1437</v>
      </c>
      <c r="N783" s="176">
        <v>339427.36</v>
      </c>
      <c r="O783" s="127"/>
      <c r="P783" s="127"/>
      <c r="Q783" s="127"/>
      <c r="R783" s="127"/>
      <c r="S783" s="127"/>
    </row>
    <row r="784" spans="3:19" outlineLevel="1" x14ac:dyDescent="0.25">
      <c r="C784" s="113"/>
      <c r="D784" s="222"/>
      <c r="E784" s="101"/>
      <c r="F784" s="108" t="s">
        <v>1475</v>
      </c>
      <c r="G784" s="101" t="s">
        <v>21</v>
      </c>
      <c r="H784" s="101" t="s">
        <v>22</v>
      </c>
      <c r="I784" s="101" t="s">
        <v>1481</v>
      </c>
      <c r="J784" s="109">
        <v>904092477.82000005</v>
      </c>
      <c r="K784" s="125"/>
      <c r="L784" s="114"/>
      <c r="M784" s="114" t="s">
        <v>1437</v>
      </c>
      <c r="N784" s="176">
        <v>2430751.4500000002</v>
      </c>
      <c r="O784" s="127"/>
      <c r="P784" s="127"/>
      <c r="Q784" s="127"/>
      <c r="R784" s="127"/>
      <c r="S784" s="127"/>
    </row>
    <row r="785" spans="3:19" outlineLevel="1" x14ac:dyDescent="0.25">
      <c r="C785" s="113"/>
      <c r="D785" s="222"/>
      <c r="E785" s="101"/>
      <c r="F785" s="108" t="s">
        <v>1476</v>
      </c>
      <c r="G785" s="101" t="s">
        <v>21</v>
      </c>
      <c r="H785" s="101" t="s">
        <v>22</v>
      </c>
      <c r="I785" s="101" t="s">
        <v>1481</v>
      </c>
      <c r="J785" s="109">
        <v>113175875.62</v>
      </c>
      <c r="K785" s="125"/>
      <c r="L785" s="114"/>
      <c r="M785" s="114" t="s">
        <v>1437</v>
      </c>
      <c r="N785" s="176">
        <v>304285.71000000002</v>
      </c>
      <c r="O785" s="127"/>
      <c r="P785" s="127"/>
      <c r="Q785" s="127"/>
      <c r="R785" s="127"/>
      <c r="S785" s="127"/>
    </row>
    <row r="786" spans="3:19" outlineLevel="1" x14ac:dyDescent="0.25">
      <c r="C786" s="113"/>
      <c r="D786" s="222"/>
      <c r="E786" s="101"/>
      <c r="F786" s="108" t="s">
        <v>1477</v>
      </c>
      <c r="G786" s="101" t="s">
        <v>21</v>
      </c>
      <c r="H786" s="101" t="s">
        <v>22</v>
      </c>
      <c r="I786" s="101" t="s">
        <v>1481</v>
      </c>
      <c r="J786" s="109">
        <v>627516070.84000003</v>
      </c>
      <c r="K786" s="125"/>
      <c r="L786" s="114"/>
      <c r="M786" s="114" t="s">
        <v>1437</v>
      </c>
      <c r="N786" s="176">
        <v>1687145.55</v>
      </c>
      <c r="O786" s="127"/>
      <c r="P786" s="127"/>
      <c r="Q786" s="127"/>
      <c r="R786" s="127"/>
      <c r="S786" s="127"/>
    </row>
    <row r="787" spans="3:19" outlineLevel="1" x14ac:dyDescent="0.25">
      <c r="C787" s="113"/>
      <c r="D787" s="222"/>
      <c r="E787" s="101"/>
      <c r="F787" s="108" t="s">
        <v>1478</v>
      </c>
      <c r="G787" s="101" t="s">
        <v>21</v>
      </c>
      <c r="H787" s="101" t="s">
        <v>22</v>
      </c>
      <c r="I787" s="101" t="s">
        <v>1481</v>
      </c>
      <c r="J787" s="109">
        <v>758278366.66999996</v>
      </c>
      <c r="K787" s="125"/>
      <c r="L787" s="114"/>
      <c r="M787" s="114" t="s">
        <v>1437</v>
      </c>
      <c r="N787" s="176">
        <v>2038714.27</v>
      </c>
      <c r="O787" s="127"/>
      <c r="P787" s="127"/>
      <c r="Q787" s="127"/>
      <c r="R787" s="127"/>
      <c r="S787" s="127"/>
    </row>
    <row r="788" spans="3:19" outlineLevel="1" x14ac:dyDescent="0.25">
      <c r="C788" s="113"/>
      <c r="D788" s="222"/>
      <c r="E788" s="101"/>
      <c r="F788" s="108" t="s">
        <v>1479</v>
      </c>
      <c r="G788" s="101" t="s">
        <v>21</v>
      </c>
      <c r="H788" s="101" t="s">
        <v>22</v>
      </c>
      <c r="I788" s="101" t="s">
        <v>1481</v>
      </c>
      <c r="J788" s="109">
        <v>579846658.16999996</v>
      </c>
      <c r="K788" s="125"/>
      <c r="L788" s="114"/>
      <c r="M788" s="114" t="s">
        <v>1437</v>
      </c>
      <c r="N788" s="176">
        <v>1558981.12</v>
      </c>
      <c r="O788" s="127"/>
      <c r="P788" s="127"/>
      <c r="Q788" s="127"/>
      <c r="R788" s="127"/>
      <c r="S788" s="127"/>
    </row>
    <row r="789" spans="3:19" outlineLevel="1" x14ac:dyDescent="0.25">
      <c r="C789" s="113"/>
      <c r="D789" s="222"/>
      <c r="E789" s="101"/>
      <c r="F789" s="108" t="s">
        <v>1480</v>
      </c>
      <c r="G789" s="101" t="s">
        <v>21</v>
      </c>
      <c r="H789" s="101" t="s">
        <v>22</v>
      </c>
      <c r="I789" s="101" t="s">
        <v>1481</v>
      </c>
      <c r="J789" s="109">
        <v>1001951056.52</v>
      </c>
      <c r="K789" s="125"/>
      <c r="L789" s="114"/>
      <c r="M789" s="114" t="s">
        <v>1437</v>
      </c>
      <c r="N789" s="176">
        <v>2693854.93</v>
      </c>
      <c r="O789" s="127"/>
      <c r="P789" s="127"/>
      <c r="Q789" s="127"/>
      <c r="R789" s="127"/>
      <c r="S789" s="127"/>
    </row>
    <row r="790" spans="3:19" outlineLevel="1" x14ac:dyDescent="0.25">
      <c r="C790" s="113"/>
      <c r="D790" s="222"/>
      <c r="E790" s="118" t="s">
        <v>1432</v>
      </c>
      <c r="F790" s="113" t="s">
        <v>1485</v>
      </c>
      <c r="G790" s="101"/>
      <c r="H790" s="101"/>
      <c r="J790" s="117">
        <f>SUM(J755:J789)</f>
        <v>27091265155.819996</v>
      </c>
      <c r="K790" s="125"/>
      <c r="L790" s="114"/>
      <c r="M790" s="114"/>
      <c r="N790" s="176"/>
      <c r="O790" s="127"/>
      <c r="P790" s="127"/>
      <c r="Q790" s="127"/>
      <c r="R790" s="127"/>
      <c r="S790" s="127"/>
    </row>
    <row r="791" spans="3:19" outlineLevel="1" x14ac:dyDescent="0.25">
      <c r="C791" s="113"/>
      <c r="D791" s="222"/>
      <c r="E791" s="118"/>
      <c r="F791" s="108"/>
      <c r="G791" s="101"/>
      <c r="H791" s="101"/>
      <c r="J791" s="109"/>
      <c r="K791" s="125"/>
      <c r="L791" s="114"/>
      <c r="M791" s="114"/>
      <c r="N791" s="126"/>
      <c r="O791" s="127"/>
      <c r="P791" s="127"/>
      <c r="Q791" s="127"/>
      <c r="R791" s="127"/>
      <c r="S791" s="127"/>
    </row>
    <row r="792" spans="3:19" outlineLevel="2" x14ac:dyDescent="0.25">
      <c r="C792" s="108" t="s">
        <v>1430</v>
      </c>
      <c r="D792" s="222">
        <v>860024452</v>
      </c>
      <c r="E792" s="101" t="s">
        <v>275</v>
      </c>
      <c r="F792" s="108" t="s">
        <v>274</v>
      </c>
      <c r="G792" s="101" t="s">
        <v>276</v>
      </c>
      <c r="H792" s="101" t="s">
        <v>22</v>
      </c>
      <c r="J792" s="109">
        <v>1203000</v>
      </c>
      <c r="K792" s="125"/>
      <c r="L792" s="114">
        <v>44687</v>
      </c>
      <c r="M792" s="114">
        <f t="shared" ref="M792:M799" si="7">+L792+30</f>
        <v>44717</v>
      </c>
      <c r="N792" s="126"/>
      <c r="O792" s="127"/>
      <c r="P792" s="127"/>
      <c r="Q792" s="127"/>
      <c r="R792" s="127"/>
      <c r="S792" s="127"/>
    </row>
    <row r="793" spans="3:19" outlineLevel="2" x14ac:dyDescent="0.25">
      <c r="C793" s="113"/>
      <c r="D793" s="222"/>
      <c r="E793" s="101"/>
      <c r="F793" s="108" t="s">
        <v>277</v>
      </c>
      <c r="G793" s="101" t="s">
        <v>276</v>
      </c>
      <c r="H793" s="101" t="s">
        <v>22</v>
      </c>
      <c r="J793" s="109">
        <v>1203000</v>
      </c>
      <c r="K793" s="125"/>
      <c r="L793" s="114">
        <v>44727</v>
      </c>
      <c r="M793" s="114">
        <f t="shared" si="7"/>
        <v>44757</v>
      </c>
      <c r="N793" s="126"/>
      <c r="O793" s="127"/>
      <c r="P793" s="127"/>
      <c r="Q793" s="127"/>
      <c r="R793" s="127"/>
      <c r="S793" s="127"/>
    </row>
    <row r="794" spans="3:19" outlineLevel="2" x14ac:dyDescent="0.25">
      <c r="C794" s="113"/>
      <c r="D794" s="222"/>
      <c r="E794" s="101"/>
      <c r="F794" s="108" t="s">
        <v>278</v>
      </c>
      <c r="G794" s="101" t="s">
        <v>276</v>
      </c>
      <c r="H794" s="101" t="s">
        <v>22</v>
      </c>
      <c r="J794" s="109">
        <v>1203000</v>
      </c>
      <c r="K794" s="125"/>
      <c r="L794" s="114">
        <v>44764</v>
      </c>
      <c r="M794" s="114">
        <f t="shared" si="7"/>
        <v>44794</v>
      </c>
      <c r="N794" s="126"/>
      <c r="O794" s="127"/>
      <c r="P794" s="127"/>
      <c r="Q794" s="127"/>
      <c r="R794" s="127"/>
      <c r="S794" s="127"/>
    </row>
    <row r="795" spans="3:19" outlineLevel="2" x14ac:dyDescent="0.25">
      <c r="C795" s="113"/>
      <c r="D795" s="222"/>
      <c r="E795" s="101"/>
      <c r="F795" s="108" t="s">
        <v>279</v>
      </c>
      <c r="G795" s="101" t="s">
        <v>276</v>
      </c>
      <c r="H795" s="101" t="s">
        <v>22</v>
      </c>
      <c r="J795" s="109">
        <v>1203000</v>
      </c>
      <c r="K795" s="125"/>
      <c r="L795" s="114">
        <v>44789</v>
      </c>
      <c r="M795" s="114">
        <f t="shared" si="7"/>
        <v>44819</v>
      </c>
      <c r="N795" s="126"/>
      <c r="O795" s="127"/>
      <c r="P795" s="127"/>
      <c r="Q795" s="127"/>
      <c r="R795" s="127"/>
      <c r="S795" s="127"/>
    </row>
    <row r="796" spans="3:19" outlineLevel="2" x14ac:dyDescent="0.25">
      <c r="C796" s="113"/>
      <c r="D796" s="222"/>
      <c r="E796" s="101"/>
      <c r="F796" s="108" t="s">
        <v>280</v>
      </c>
      <c r="G796" s="101" t="s">
        <v>276</v>
      </c>
      <c r="H796" s="101" t="s">
        <v>22</v>
      </c>
      <c r="J796" s="109">
        <v>1203000</v>
      </c>
      <c r="K796" s="125"/>
      <c r="L796" s="114">
        <v>44816</v>
      </c>
      <c r="M796" s="114">
        <f t="shared" si="7"/>
        <v>44846</v>
      </c>
      <c r="N796" s="126"/>
      <c r="O796" s="127"/>
      <c r="P796" s="127"/>
      <c r="Q796" s="127"/>
      <c r="R796" s="127"/>
      <c r="S796" s="127"/>
    </row>
    <row r="797" spans="3:19" outlineLevel="2" x14ac:dyDescent="0.25">
      <c r="C797" s="113"/>
      <c r="D797" s="222"/>
      <c r="E797" s="101"/>
      <c r="F797" s="108" t="s">
        <v>281</v>
      </c>
      <c r="G797" s="101" t="s">
        <v>276</v>
      </c>
      <c r="H797" s="101" t="s">
        <v>22</v>
      </c>
      <c r="J797" s="109">
        <v>1203000</v>
      </c>
      <c r="K797" s="125"/>
      <c r="L797" s="114">
        <v>44844</v>
      </c>
      <c r="M797" s="114">
        <f t="shared" si="7"/>
        <v>44874</v>
      </c>
      <c r="N797" s="126"/>
      <c r="O797" s="127"/>
      <c r="P797" s="127"/>
      <c r="Q797" s="127"/>
      <c r="R797" s="127"/>
      <c r="S797" s="127"/>
    </row>
    <row r="798" spans="3:19" outlineLevel="2" x14ac:dyDescent="0.25">
      <c r="C798" s="113"/>
      <c r="D798" s="222"/>
      <c r="E798" s="101"/>
      <c r="F798" s="108" t="s">
        <v>282</v>
      </c>
      <c r="G798" s="101" t="s">
        <v>276</v>
      </c>
      <c r="H798" s="101" t="s">
        <v>22</v>
      </c>
      <c r="J798" s="109">
        <v>1203000</v>
      </c>
      <c r="K798" s="125"/>
      <c r="L798" s="114">
        <v>44890</v>
      </c>
      <c r="M798" s="114">
        <f t="shared" si="7"/>
        <v>44920</v>
      </c>
      <c r="N798" s="126"/>
      <c r="O798" s="127"/>
      <c r="P798" s="127"/>
      <c r="Q798" s="127"/>
      <c r="R798" s="127"/>
      <c r="S798" s="127"/>
    </row>
    <row r="799" spans="3:19" outlineLevel="2" x14ac:dyDescent="0.25">
      <c r="C799" s="113"/>
      <c r="D799" s="222"/>
      <c r="E799" s="101"/>
      <c r="F799" s="108" t="s">
        <v>283</v>
      </c>
      <c r="G799" s="101" t="s">
        <v>276</v>
      </c>
      <c r="H799" s="101" t="s">
        <v>22</v>
      </c>
      <c r="J799" s="109">
        <v>1203000</v>
      </c>
      <c r="K799" s="125"/>
      <c r="L799" s="114">
        <v>44890</v>
      </c>
      <c r="M799" s="114">
        <f t="shared" si="7"/>
        <v>44920</v>
      </c>
      <c r="N799" s="126"/>
      <c r="O799" s="127"/>
      <c r="P799" s="127"/>
      <c r="Q799" s="127"/>
      <c r="R799" s="127"/>
      <c r="S799" s="127"/>
    </row>
    <row r="800" spans="3:19" outlineLevel="1" x14ac:dyDescent="0.25">
      <c r="C800" s="113"/>
      <c r="D800" s="222"/>
      <c r="E800" s="118" t="s">
        <v>1192</v>
      </c>
      <c r="F800" s="113" t="s">
        <v>1485</v>
      </c>
      <c r="G800" s="101"/>
      <c r="H800" s="101"/>
      <c r="J800" s="117">
        <f>SUM(J792:J799)</f>
        <v>9624000</v>
      </c>
      <c r="K800" s="125"/>
      <c r="L800" s="114"/>
      <c r="M800" s="114"/>
      <c r="N800" s="126"/>
      <c r="O800" s="127"/>
      <c r="P800" s="127"/>
      <c r="Q800" s="127"/>
      <c r="R800" s="127"/>
      <c r="S800" s="127"/>
    </row>
    <row r="801" spans="3:19" outlineLevel="1" x14ac:dyDescent="0.25">
      <c r="C801" s="113"/>
      <c r="D801" s="222"/>
      <c r="E801" s="118"/>
      <c r="F801" s="108"/>
      <c r="G801" s="101"/>
      <c r="H801" s="101"/>
      <c r="J801" s="109"/>
      <c r="K801" s="125"/>
      <c r="L801" s="114"/>
      <c r="M801" s="114"/>
      <c r="N801" s="126"/>
      <c r="O801" s="127"/>
      <c r="P801" s="127"/>
      <c r="Q801" s="127"/>
      <c r="R801" s="127"/>
      <c r="S801" s="127"/>
    </row>
    <row r="802" spans="3:19" outlineLevel="2" x14ac:dyDescent="0.25">
      <c r="C802" s="108" t="s">
        <v>1430</v>
      </c>
      <c r="D802" s="222">
        <v>79625800</v>
      </c>
      <c r="E802" s="101" t="s">
        <v>41</v>
      </c>
      <c r="F802" s="108" t="s">
        <v>36</v>
      </c>
      <c r="G802" s="121" t="s">
        <v>42</v>
      </c>
      <c r="H802" s="101" t="s">
        <v>22</v>
      </c>
      <c r="J802" s="117">
        <v>76916000</v>
      </c>
      <c r="K802" s="125">
        <v>1.5299999999999999E-2</v>
      </c>
      <c r="L802" s="114">
        <v>44707</v>
      </c>
      <c r="M802" s="114">
        <v>45438</v>
      </c>
      <c r="N802" s="126"/>
      <c r="O802" s="127"/>
      <c r="P802" s="127"/>
      <c r="Q802" s="127"/>
      <c r="R802" s="127"/>
      <c r="S802" s="127"/>
    </row>
    <row r="803" spans="3:19" outlineLevel="1" x14ac:dyDescent="0.25">
      <c r="C803" s="113"/>
      <c r="D803" s="222"/>
      <c r="E803" s="118"/>
      <c r="F803" s="108"/>
      <c r="G803" s="121"/>
      <c r="H803" s="101"/>
      <c r="J803" s="109"/>
      <c r="K803" s="125"/>
      <c r="L803" s="114"/>
      <c r="M803" s="114"/>
      <c r="N803" s="126"/>
      <c r="O803" s="127"/>
      <c r="P803" s="127"/>
      <c r="Q803" s="127"/>
      <c r="R803" s="127"/>
      <c r="S803" s="127"/>
    </row>
    <row r="804" spans="3:19" outlineLevel="2" x14ac:dyDescent="0.25">
      <c r="C804" s="108" t="s">
        <v>1430</v>
      </c>
      <c r="D804" s="222">
        <v>900567047</v>
      </c>
      <c r="E804" s="101" t="s">
        <v>68</v>
      </c>
      <c r="F804" s="108" t="s">
        <v>36</v>
      </c>
      <c r="G804" s="101" t="s">
        <v>69</v>
      </c>
      <c r="H804" s="101" t="s">
        <v>22</v>
      </c>
      <c r="J804" s="117">
        <v>200000000</v>
      </c>
      <c r="K804" s="125"/>
      <c r="L804" s="114">
        <v>45098</v>
      </c>
      <c r="M804" s="114" t="s">
        <v>1437</v>
      </c>
      <c r="N804" s="126"/>
      <c r="O804" s="127"/>
      <c r="P804" s="127"/>
      <c r="Q804" s="127"/>
      <c r="R804" s="127"/>
      <c r="S804" s="127"/>
    </row>
    <row r="805" spans="3:19" outlineLevel="1" x14ac:dyDescent="0.25">
      <c r="C805" s="113"/>
      <c r="D805" s="222"/>
      <c r="E805" s="118"/>
      <c r="F805" s="108"/>
      <c r="G805" s="101"/>
      <c r="H805" s="101"/>
      <c r="J805" s="109"/>
      <c r="K805" s="125"/>
      <c r="L805" s="114"/>
      <c r="M805" s="114"/>
      <c r="N805" s="126"/>
      <c r="O805" s="127"/>
      <c r="P805" s="127"/>
      <c r="Q805" s="127"/>
      <c r="R805" s="127"/>
      <c r="S805" s="127"/>
    </row>
    <row r="806" spans="3:19" outlineLevel="2" x14ac:dyDescent="0.25">
      <c r="C806" s="108" t="s">
        <v>1430</v>
      </c>
      <c r="D806" s="222"/>
      <c r="E806" s="101" t="s">
        <v>115</v>
      </c>
      <c r="F806" s="108" t="s">
        <v>88</v>
      </c>
      <c r="G806" s="161"/>
      <c r="H806" s="101"/>
      <c r="J806" s="117">
        <v>3223800</v>
      </c>
      <c r="K806" s="125"/>
      <c r="L806" s="114">
        <v>45352</v>
      </c>
      <c r="M806" s="114">
        <v>45382</v>
      </c>
      <c r="N806" s="126"/>
      <c r="O806" s="127"/>
      <c r="P806" s="127"/>
      <c r="Q806" s="127"/>
      <c r="R806" s="127"/>
      <c r="S806" s="127"/>
    </row>
    <row r="807" spans="3:19" outlineLevel="1" x14ac:dyDescent="0.25">
      <c r="C807" s="113"/>
      <c r="D807" s="222"/>
      <c r="E807" s="118"/>
      <c r="F807" s="108"/>
      <c r="G807" s="161"/>
      <c r="H807" s="101"/>
      <c r="J807" s="109"/>
      <c r="K807" s="125"/>
      <c r="L807" s="114"/>
      <c r="M807" s="114"/>
      <c r="N807" s="126"/>
      <c r="O807" s="127"/>
      <c r="P807" s="127"/>
      <c r="Q807" s="127"/>
      <c r="R807" s="127"/>
      <c r="S807" s="127"/>
    </row>
    <row r="808" spans="3:19" outlineLevel="2" x14ac:dyDescent="0.25">
      <c r="C808" s="108" t="s">
        <v>1430</v>
      </c>
      <c r="D808" s="222">
        <v>19329923</v>
      </c>
      <c r="E808" s="101" t="s">
        <v>168</v>
      </c>
      <c r="F808" s="108" t="s">
        <v>167</v>
      </c>
      <c r="G808" s="101" t="s">
        <v>69</v>
      </c>
      <c r="H808" s="101" t="s">
        <v>22</v>
      </c>
      <c r="J808" s="109">
        <v>2979300</v>
      </c>
      <c r="K808" s="125"/>
      <c r="L808" s="114">
        <v>44530</v>
      </c>
      <c r="M808" s="114">
        <f>+L808+30</f>
        <v>44560</v>
      </c>
      <c r="N808" s="126"/>
      <c r="O808" s="127"/>
      <c r="P808" s="127"/>
      <c r="Q808" s="127"/>
      <c r="R808" s="127"/>
      <c r="S808" s="127"/>
    </row>
    <row r="809" spans="3:19" outlineLevel="2" x14ac:dyDescent="0.25">
      <c r="C809" s="113"/>
      <c r="D809" s="222"/>
      <c r="E809" s="101"/>
      <c r="F809" s="108" t="s">
        <v>167</v>
      </c>
      <c r="G809" s="101" t="s">
        <v>69</v>
      </c>
      <c r="H809" s="101" t="s">
        <v>22</v>
      </c>
      <c r="J809" s="109">
        <v>2979300</v>
      </c>
      <c r="K809" s="125"/>
      <c r="L809" s="114">
        <v>44560</v>
      </c>
      <c r="M809" s="114">
        <f>+L809+30</f>
        <v>44590</v>
      </c>
      <c r="N809" s="126"/>
      <c r="O809" s="127"/>
      <c r="P809" s="127"/>
      <c r="Q809" s="127"/>
      <c r="R809" s="127"/>
      <c r="S809" s="127"/>
    </row>
    <row r="810" spans="3:19" outlineLevel="2" x14ac:dyDescent="0.25">
      <c r="C810" s="113"/>
      <c r="D810" s="222"/>
      <c r="E810" s="101"/>
      <c r="F810" s="108" t="s">
        <v>167</v>
      </c>
      <c r="G810" s="101" t="s">
        <v>69</v>
      </c>
      <c r="H810" s="101" t="s">
        <v>22</v>
      </c>
      <c r="J810" s="109">
        <v>2974020</v>
      </c>
      <c r="K810" s="125"/>
      <c r="L810" s="114">
        <v>44651</v>
      </c>
      <c r="M810" s="114">
        <f>+L810+30</f>
        <v>44681</v>
      </c>
      <c r="N810" s="126"/>
      <c r="O810" s="127"/>
      <c r="P810" s="127"/>
      <c r="Q810" s="127"/>
      <c r="R810" s="127"/>
      <c r="S810" s="127"/>
    </row>
    <row r="811" spans="3:19" outlineLevel="2" x14ac:dyDescent="0.25">
      <c r="C811" s="113"/>
      <c r="D811" s="222"/>
      <c r="E811" s="101"/>
      <c r="F811" s="108" t="s">
        <v>167</v>
      </c>
      <c r="G811" s="101" t="s">
        <v>69</v>
      </c>
      <c r="H811" s="101" t="s">
        <v>22</v>
      </c>
      <c r="J811" s="109">
        <v>2974020</v>
      </c>
      <c r="K811" s="125"/>
      <c r="L811" s="114">
        <v>44680</v>
      </c>
      <c r="M811" s="114">
        <f>+L811+30</f>
        <v>44710</v>
      </c>
      <c r="N811" s="126"/>
      <c r="O811" s="127"/>
      <c r="P811" s="127"/>
      <c r="Q811" s="127"/>
      <c r="R811" s="127"/>
      <c r="S811" s="127"/>
    </row>
    <row r="812" spans="3:19" outlineLevel="2" x14ac:dyDescent="0.25">
      <c r="C812" s="113"/>
      <c r="D812" s="222"/>
      <c r="E812" s="101"/>
      <c r="F812" s="108" t="s">
        <v>167</v>
      </c>
      <c r="G812" s="101" t="s">
        <v>69</v>
      </c>
      <c r="H812" s="101" t="s">
        <v>22</v>
      </c>
      <c r="J812" s="109">
        <v>2974020</v>
      </c>
      <c r="K812" s="125"/>
      <c r="L812" s="114">
        <v>44680</v>
      </c>
      <c r="M812" s="114">
        <f>+L812+30</f>
        <v>44710</v>
      </c>
      <c r="N812" s="126"/>
      <c r="O812" s="127"/>
      <c r="P812" s="127"/>
      <c r="Q812" s="127"/>
      <c r="R812" s="127"/>
      <c r="S812" s="127"/>
    </row>
    <row r="813" spans="3:19" outlineLevel="1" x14ac:dyDescent="0.25">
      <c r="C813" s="113"/>
      <c r="D813" s="222"/>
      <c r="E813" s="118" t="s">
        <v>1182</v>
      </c>
      <c r="F813" s="113" t="s">
        <v>1485</v>
      </c>
      <c r="G813" s="101"/>
      <c r="H813" s="101"/>
      <c r="J813" s="117">
        <f>SUM(J808:J812)</f>
        <v>14880660</v>
      </c>
      <c r="K813" s="125"/>
      <c r="L813" s="114"/>
      <c r="M813" s="114"/>
      <c r="N813" s="126"/>
      <c r="O813" s="127"/>
      <c r="P813" s="127"/>
      <c r="Q813" s="127"/>
      <c r="R813" s="127"/>
      <c r="S813" s="127"/>
    </row>
    <row r="814" spans="3:19" outlineLevel="1" x14ac:dyDescent="0.25">
      <c r="C814" s="113"/>
      <c r="D814" s="222"/>
      <c r="E814" s="118"/>
      <c r="F814" s="108"/>
      <c r="G814" s="101"/>
      <c r="H814" s="101"/>
      <c r="J814" s="109"/>
      <c r="K814" s="125"/>
      <c r="L814" s="114"/>
      <c r="M814" s="114"/>
      <c r="N814" s="126"/>
      <c r="O814" s="127"/>
      <c r="P814" s="127"/>
      <c r="Q814" s="127"/>
      <c r="R814" s="127"/>
      <c r="S814" s="127"/>
    </row>
    <row r="815" spans="3:19" outlineLevel="2" x14ac:dyDescent="0.25">
      <c r="C815" s="108" t="s">
        <v>1430</v>
      </c>
      <c r="D815" s="222">
        <v>901084247</v>
      </c>
      <c r="E815" s="101" t="s">
        <v>127</v>
      </c>
      <c r="F815" s="108" t="s">
        <v>126</v>
      </c>
      <c r="G815" s="121" t="s">
        <v>128</v>
      </c>
      <c r="H815" s="101" t="s">
        <v>22</v>
      </c>
      <c r="J815" s="117">
        <v>3748592</v>
      </c>
      <c r="K815" s="125"/>
      <c r="L815" s="114">
        <v>45247</v>
      </c>
      <c r="M815" s="114">
        <f>+L815+30</f>
        <v>45277</v>
      </c>
      <c r="N815" s="126"/>
      <c r="O815" s="127"/>
      <c r="P815" s="127"/>
      <c r="Q815" s="127"/>
      <c r="R815" s="127"/>
      <c r="S815" s="127"/>
    </row>
    <row r="816" spans="3:19" outlineLevel="1" x14ac:dyDescent="0.25">
      <c r="C816" s="113"/>
      <c r="D816" s="222"/>
      <c r="E816" s="118"/>
      <c r="F816" s="108"/>
      <c r="G816" s="121"/>
      <c r="H816" s="101"/>
      <c r="J816" s="109"/>
      <c r="K816" s="125"/>
      <c r="L816" s="114"/>
      <c r="M816" s="114"/>
      <c r="N816" s="126"/>
      <c r="O816" s="127"/>
      <c r="P816" s="127"/>
      <c r="Q816" s="127"/>
      <c r="R816" s="127"/>
      <c r="S816" s="127"/>
    </row>
    <row r="817" spans="3:19" outlineLevel="2" x14ac:dyDescent="0.25">
      <c r="C817" s="108" t="s">
        <v>1430</v>
      </c>
      <c r="D817" s="222">
        <v>800249860</v>
      </c>
      <c r="E817" s="101" t="s">
        <v>774</v>
      </c>
      <c r="F817" s="108" t="s">
        <v>773</v>
      </c>
      <c r="G817" s="101" t="s">
        <v>775</v>
      </c>
      <c r="H817" s="101" t="s">
        <v>22</v>
      </c>
      <c r="J817" s="117">
        <v>2795513</v>
      </c>
      <c r="K817" s="125"/>
      <c r="L817" s="114">
        <v>45154</v>
      </c>
      <c r="M817" s="114">
        <v>45154</v>
      </c>
      <c r="N817" s="126"/>
      <c r="O817" s="127"/>
      <c r="P817" s="127"/>
      <c r="Q817" s="127"/>
      <c r="R817" s="127"/>
      <c r="S817" s="127"/>
    </row>
    <row r="818" spans="3:19" outlineLevel="1" x14ac:dyDescent="0.25">
      <c r="C818" s="113"/>
      <c r="D818" s="222"/>
      <c r="E818" s="118"/>
      <c r="F818" s="108"/>
      <c r="G818" s="101"/>
      <c r="H818" s="101"/>
      <c r="J818" s="109"/>
      <c r="K818" s="125"/>
      <c r="L818" s="114"/>
      <c r="M818" s="114"/>
      <c r="N818" s="126"/>
      <c r="O818" s="127"/>
      <c r="P818" s="127"/>
      <c r="Q818" s="127"/>
      <c r="R818" s="127"/>
      <c r="S818" s="127"/>
    </row>
    <row r="819" spans="3:19" outlineLevel="2" x14ac:dyDescent="0.25">
      <c r="C819" s="108" t="s">
        <v>1430</v>
      </c>
      <c r="D819" s="222">
        <v>12131578</v>
      </c>
      <c r="E819" s="101" t="s">
        <v>39</v>
      </c>
      <c r="F819" s="108" t="s">
        <v>36</v>
      </c>
      <c r="G819" s="120" t="s">
        <v>1281</v>
      </c>
      <c r="H819" s="101" t="s">
        <v>22</v>
      </c>
      <c r="J819" s="109">
        <v>222888000</v>
      </c>
      <c r="K819" s="125">
        <v>1.5299999999999999E-2</v>
      </c>
      <c r="L819" s="177">
        <v>44677</v>
      </c>
      <c r="M819" s="110">
        <v>45041</v>
      </c>
      <c r="N819" s="165"/>
      <c r="O819" s="178"/>
      <c r="P819" s="178"/>
      <c r="Q819" s="178"/>
      <c r="R819" s="178"/>
      <c r="S819" s="178"/>
    </row>
    <row r="820" spans="3:19" outlineLevel="2" x14ac:dyDescent="0.25">
      <c r="C820" s="113"/>
      <c r="D820" s="222"/>
      <c r="E820" s="101"/>
      <c r="F820" s="108" t="s">
        <v>36</v>
      </c>
      <c r="G820" s="120" t="s">
        <v>40</v>
      </c>
      <c r="H820" s="101" t="s">
        <v>22</v>
      </c>
      <c r="J820" s="109">
        <v>236934888</v>
      </c>
      <c r="K820" s="125">
        <v>1.5299999999999999E-2</v>
      </c>
      <c r="L820" s="110">
        <v>44770</v>
      </c>
      <c r="M820" s="110">
        <v>45134</v>
      </c>
      <c r="N820" s="179"/>
      <c r="O820" s="112"/>
      <c r="P820" s="112"/>
      <c r="Q820" s="112"/>
      <c r="R820" s="112"/>
      <c r="S820" s="112"/>
    </row>
    <row r="821" spans="3:19" outlineLevel="2" x14ac:dyDescent="0.25">
      <c r="C821" s="113"/>
      <c r="D821" s="222"/>
      <c r="E821" s="101"/>
      <c r="F821" s="108" t="s">
        <v>36</v>
      </c>
      <c r="G821" s="120" t="s">
        <v>40</v>
      </c>
      <c r="H821" s="101" t="s">
        <v>22</v>
      </c>
      <c r="J821" s="109">
        <v>328115734</v>
      </c>
      <c r="K821" s="125">
        <v>1.7100000000000001E-2</v>
      </c>
      <c r="L821" s="110">
        <v>44687</v>
      </c>
      <c r="M821" s="110">
        <v>45051</v>
      </c>
      <c r="N821" s="179"/>
      <c r="O821" s="112"/>
      <c r="P821" s="112"/>
      <c r="Q821" s="112"/>
      <c r="R821" s="112"/>
      <c r="S821" s="112"/>
    </row>
    <row r="822" spans="3:19" outlineLevel="1" x14ac:dyDescent="0.25">
      <c r="C822" s="113"/>
      <c r="D822" s="222"/>
      <c r="E822" s="118" t="s">
        <v>1145</v>
      </c>
      <c r="F822" s="113" t="s">
        <v>1485</v>
      </c>
      <c r="G822" s="101"/>
      <c r="H822" s="101"/>
      <c r="J822" s="117">
        <f>SUM(J819:J821)</f>
        <v>787938622</v>
      </c>
      <c r="K822" s="125"/>
      <c r="L822" s="115"/>
      <c r="M822" s="114"/>
      <c r="N822" s="111"/>
      <c r="O822" s="112"/>
      <c r="P822" s="112"/>
      <c r="Q822" s="112"/>
      <c r="R822" s="112"/>
      <c r="S822" s="112"/>
    </row>
    <row r="823" spans="3:19" outlineLevel="1" x14ac:dyDescent="0.25">
      <c r="C823" s="113"/>
      <c r="D823" s="222"/>
      <c r="E823" s="118"/>
      <c r="F823" s="108"/>
      <c r="G823" s="101"/>
      <c r="H823" s="101"/>
      <c r="J823" s="109"/>
      <c r="K823" s="125"/>
      <c r="L823" s="115"/>
      <c r="M823" s="114"/>
      <c r="N823" s="111"/>
      <c r="O823" s="112"/>
      <c r="P823" s="112"/>
      <c r="Q823" s="112"/>
      <c r="R823" s="112"/>
      <c r="S823" s="112"/>
    </row>
    <row r="824" spans="3:19" outlineLevel="2" x14ac:dyDescent="0.25">
      <c r="C824" s="108" t="s">
        <v>1430</v>
      </c>
      <c r="D824" s="222">
        <v>901706403</v>
      </c>
      <c r="E824" s="101" t="s">
        <v>796</v>
      </c>
      <c r="F824" s="108" t="s">
        <v>329</v>
      </c>
      <c r="G824" s="101"/>
      <c r="H824" s="101" t="s">
        <v>139</v>
      </c>
      <c r="J824" s="109">
        <v>43174333</v>
      </c>
      <c r="K824" s="125"/>
      <c r="L824" s="114"/>
      <c r="M824" s="114" t="s">
        <v>1437</v>
      </c>
      <c r="N824" s="126"/>
      <c r="O824" s="127"/>
      <c r="P824" s="127"/>
      <c r="Q824" s="127"/>
      <c r="R824" s="127"/>
      <c r="S824" s="127"/>
    </row>
    <row r="825" spans="3:19" ht="25.5" outlineLevel="2" x14ac:dyDescent="0.25">
      <c r="C825" s="108"/>
      <c r="D825" s="222"/>
      <c r="E825" s="101"/>
      <c r="F825" s="137" t="s">
        <v>1296</v>
      </c>
      <c r="G825" s="121"/>
      <c r="H825" s="101"/>
      <c r="J825" s="109">
        <v>3480000</v>
      </c>
      <c r="K825" s="125"/>
      <c r="L825" s="114"/>
      <c r="M825" s="114" t="s">
        <v>1437</v>
      </c>
      <c r="N825" s="126"/>
      <c r="O825" s="127"/>
      <c r="P825" s="127"/>
      <c r="Q825" s="127"/>
      <c r="R825" s="127"/>
      <c r="S825" s="127"/>
    </row>
    <row r="826" spans="3:19" ht="25.5" outlineLevel="2" x14ac:dyDescent="0.25">
      <c r="C826" s="113"/>
      <c r="D826" s="222"/>
      <c r="E826" s="101"/>
      <c r="F826" s="137" t="s">
        <v>1297</v>
      </c>
      <c r="G826" s="121"/>
      <c r="H826" s="101"/>
      <c r="J826" s="109">
        <v>3480000</v>
      </c>
      <c r="K826" s="125"/>
      <c r="L826" s="114"/>
      <c r="M826" s="114" t="s">
        <v>1437</v>
      </c>
      <c r="N826" s="126"/>
      <c r="O826" s="127"/>
      <c r="P826" s="127"/>
      <c r="Q826" s="127"/>
      <c r="R826" s="127"/>
      <c r="S826" s="127"/>
    </row>
    <row r="827" spans="3:19" ht="25.5" outlineLevel="2" x14ac:dyDescent="0.25">
      <c r="C827" s="113"/>
      <c r="D827" s="222"/>
      <c r="E827" s="101"/>
      <c r="F827" s="137" t="s">
        <v>1298</v>
      </c>
      <c r="G827" s="121"/>
      <c r="H827" s="101"/>
      <c r="J827" s="109">
        <v>3480000</v>
      </c>
      <c r="K827" s="125"/>
      <c r="L827" s="114"/>
      <c r="M827" s="114" t="s">
        <v>1437</v>
      </c>
      <c r="N827" s="126"/>
      <c r="O827" s="127"/>
      <c r="P827" s="127"/>
      <c r="Q827" s="127"/>
      <c r="R827" s="127"/>
      <c r="S827" s="127"/>
    </row>
    <row r="828" spans="3:19" ht="25.5" outlineLevel="2" x14ac:dyDescent="0.25">
      <c r="C828" s="113"/>
      <c r="D828" s="222"/>
      <c r="E828" s="101"/>
      <c r="F828" s="137" t="s">
        <v>1299</v>
      </c>
      <c r="G828" s="121"/>
      <c r="H828" s="101"/>
      <c r="J828" s="109">
        <v>3480000</v>
      </c>
      <c r="K828" s="125"/>
      <c r="L828" s="114"/>
      <c r="M828" s="114" t="s">
        <v>1437</v>
      </c>
      <c r="N828" s="126"/>
      <c r="O828" s="127"/>
      <c r="P828" s="127"/>
      <c r="Q828" s="127"/>
      <c r="R828" s="127"/>
      <c r="S828" s="127"/>
    </row>
    <row r="829" spans="3:19" ht="25.5" outlineLevel="2" x14ac:dyDescent="0.25">
      <c r="C829" s="113"/>
      <c r="D829" s="222"/>
      <c r="E829" s="101"/>
      <c r="F829" s="137" t="s">
        <v>1300</v>
      </c>
      <c r="G829" s="121"/>
      <c r="H829" s="101"/>
      <c r="J829" s="109">
        <v>3480000</v>
      </c>
      <c r="K829" s="125"/>
      <c r="L829" s="114"/>
      <c r="M829" s="114" t="s">
        <v>1437</v>
      </c>
      <c r="N829" s="126"/>
      <c r="O829" s="127"/>
      <c r="P829" s="127"/>
      <c r="Q829" s="127"/>
      <c r="R829" s="127"/>
      <c r="S829" s="127"/>
    </row>
    <row r="830" spans="3:19" ht="25.5" outlineLevel="2" x14ac:dyDescent="0.25">
      <c r="C830" s="113"/>
      <c r="D830" s="222"/>
      <c r="E830" s="101"/>
      <c r="F830" s="137" t="s">
        <v>1391</v>
      </c>
      <c r="G830" s="121"/>
      <c r="H830" s="101"/>
      <c r="J830" s="109">
        <v>3480000</v>
      </c>
      <c r="K830" s="125"/>
      <c r="L830" s="114"/>
      <c r="M830" s="114" t="s">
        <v>1437</v>
      </c>
      <c r="N830" s="126"/>
      <c r="O830" s="127"/>
      <c r="P830" s="127"/>
      <c r="Q830" s="127"/>
      <c r="R830" s="127"/>
      <c r="S830" s="127"/>
    </row>
    <row r="831" spans="3:19" ht="25.5" outlineLevel="2" x14ac:dyDescent="0.25">
      <c r="C831" s="113"/>
      <c r="D831" s="222"/>
      <c r="E831" s="101"/>
      <c r="F831" s="137" t="s">
        <v>1392</v>
      </c>
      <c r="G831" s="121"/>
      <c r="H831" s="101"/>
      <c r="J831" s="109">
        <v>3480000</v>
      </c>
      <c r="K831" s="125"/>
      <c r="L831" s="114"/>
      <c r="M831" s="114" t="s">
        <v>1437</v>
      </c>
      <c r="N831" s="126"/>
      <c r="O831" s="127"/>
      <c r="P831" s="127"/>
      <c r="Q831" s="127"/>
      <c r="R831" s="127"/>
      <c r="S831" s="127"/>
    </row>
    <row r="832" spans="3:19" outlineLevel="1" x14ac:dyDescent="0.25">
      <c r="C832" s="113"/>
      <c r="D832" s="222"/>
      <c r="E832" s="118" t="s">
        <v>1196</v>
      </c>
      <c r="F832" s="113" t="s">
        <v>1485</v>
      </c>
      <c r="G832" s="121"/>
      <c r="H832" s="101"/>
      <c r="J832" s="117">
        <f>SUM(J824:J831)</f>
        <v>67534333</v>
      </c>
      <c r="K832" s="125"/>
      <c r="L832" s="114"/>
      <c r="M832" s="114"/>
      <c r="N832" s="126"/>
      <c r="O832" s="127"/>
      <c r="P832" s="127"/>
      <c r="Q832" s="127"/>
      <c r="R832" s="127"/>
      <c r="S832" s="127"/>
    </row>
    <row r="833" spans="3:19" outlineLevel="1" x14ac:dyDescent="0.25">
      <c r="C833" s="113"/>
      <c r="D833" s="222"/>
      <c r="E833" s="118"/>
      <c r="F833" s="108"/>
      <c r="G833" s="121"/>
      <c r="H833" s="101"/>
      <c r="J833" s="109"/>
      <c r="K833" s="125"/>
      <c r="L833" s="114"/>
      <c r="M833" s="114"/>
      <c r="N833" s="126"/>
      <c r="O833" s="127"/>
      <c r="P833" s="127"/>
      <c r="Q833" s="127"/>
      <c r="R833" s="127"/>
      <c r="S833" s="127"/>
    </row>
    <row r="834" spans="3:19" outlineLevel="2" x14ac:dyDescent="0.25">
      <c r="C834" s="108" t="s">
        <v>1430</v>
      </c>
      <c r="D834" s="222">
        <v>901117648</v>
      </c>
      <c r="E834" s="101" t="s">
        <v>551</v>
      </c>
      <c r="F834" s="108" t="s">
        <v>680</v>
      </c>
      <c r="G834" s="121" t="s">
        <v>552</v>
      </c>
      <c r="H834" s="101" t="s">
        <v>22</v>
      </c>
      <c r="J834" s="109">
        <v>141742568.06</v>
      </c>
      <c r="K834" s="125"/>
      <c r="L834" s="110">
        <v>44985</v>
      </c>
      <c r="M834" s="110">
        <f>+L834+30</f>
        <v>45015</v>
      </c>
      <c r="N834" s="111"/>
      <c r="O834" s="112"/>
      <c r="P834" s="112"/>
      <c r="Q834" s="112"/>
      <c r="R834" s="112"/>
      <c r="S834" s="112"/>
    </row>
    <row r="835" spans="3:19" outlineLevel="2" x14ac:dyDescent="0.25">
      <c r="C835" s="113"/>
      <c r="D835" s="222"/>
      <c r="E835" s="101"/>
      <c r="F835" s="108" t="s">
        <v>681</v>
      </c>
      <c r="G835" s="121" t="s">
        <v>552</v>
      </c>
      <c r="H835" s="101" t="s">
        <v>22</v>
      </c>
      <c r="J835" s="109">
        <v>120022075.73</v>
      </c>
      <c r="K835" s="125"/>
      <c r="L835" s="110">
        <v>44999</v>
      </c>
      <c r="M835" s="110">
        <f>+L835+30</f>
        <v>45029</v>
      </c>
      <c r="N835" s="111"/>
      <c r="O835" s="112"/>
      <c r="P835" s="112"/>
      <c r="Q835" s="112"/>
      <c r="R835" s="112"/>
      <c r="S835" s="112"/>
    </row>
    <row r="836" spans="3:19" outlineLevel="1" x14ac:dyDescent="0.25">
      <c r="C836" s="113"/>
      <c r="D836" s="222"/>
      <c r="E836" s="118" t="s">
        <v>1199</v>
      </c>
      <c r="F836" s="113" t="s">
        <v>1485</v>
      </c>
      <c r="G836" s="121"/>
      <c r="H836" s="101"/>
      <c r="J836" s="117">
        <f>SUM(J834:J835)</f>
        <v>261764643.79000002</v>
      </c>
      <c r="K836" s="125"/>
      <c r="L836" s="110"/>
      <c r="M836" s="110"/>
      <c r="N836" s="111"/>
      <c r="O836" s="112"/>
      <c r="P836" s="112"/>
      <c r="Q836" s="112"/>
      <c r="R836" s="112"/>
      <c r="S836" s="112"/>
    </row>
    <row r="837" spans="3:19" outlineLevel="1" x14ac:dyDescent="0.25">
      <c r="C837" s="113"/>
      <c r="D837" s="222"/>
      <c r="E837" s="118"/>
      <c r="F837" s="108"/>
      <c r="G837" s="121"/>
      <c r="H837" s="101"/>
      <c r="J837" s="109"/>
      <c r="K837" s="125"/>
      <c r="L837" s="110"/>
      <c r="M837" s="110"/>
      <c r="N837" s="111"/>
      <c r="O837" s="112"/>
      <c r="P837" s="112"/>
      <c r="Q837" s="112"/>
      <c r="R837" s="112"/>
      <c r="S837" s="112"/>
    </row>
    <row r="838" spans="3:19" outlineLevel="2" x14ac:dyDescent="0.25">
      <c r="C838" s="108" t="s">
        <v>1430</v>
      </c>
      <c r="D838" s="222">
        <v>830501482</v>
      </c>
      <c r="E838" s="101" t="s">
        <v>714</v>
      </c>
      <c r="F838" s="108" t="s">
        <v>713</v>
      </c>
      <c r="G838" s="101" t="s">
        <v>715</v>
      </c>
      <c r="H838" s="101" t="s">
        <v>22</v>
      </c>
      <c r="J838" s="109">
        <v>3921985</v>
      </c>
      <c r="K838" s="125"/>
      <c r="L838" s="114">
        <v>44733</v>
      </c>
      <c r="M838" s="114">
        <f>+L838+30</f>
        <v>44763</v>
      </c>
      <c r="N838" s="126"/>
      <c r="O838" s="127"/>
      <c r="P838" s="127"/>
      <c r="Q838" s="127"/>
      <c r="R838" s="127"/>
      <c r="S838" s="127"/>
    </row>
    <row r="839" spans="3:19" outlineLevel="2" x14ac:dyDescent="0.25">
      <c r="C839" s="113"/>
      <c r="D839" s="222"/>
      <c r="E839" s="101"/>
      <c r="F839" s="108" t="s">
        <v>716</v>
      </c>
      <c r="G839" s="101" t="s">
        <v>715</v>
      </c>
      <c r="H839" s="101" t="s">
        <v>22</v>
      </c>
      <c r="J839" s="109">
        <v>3921985</v>
      </c>
      <c r="K839" s="125"/>
      <c r="L839" s="114">
        <v>44754</v>
      </c>
      <c r="M839" s="114">
        <f>+L839+30</f>
        <v>44784</v>
      </c>
      <c r="N839" s="126"/>
      <c r="O839" s="127"/>
      <c r="P839" s="127"/>
      <c r="Q839" s="127"/>
      <c r="R839" s="127"/>
      <c r="S839" s="127"/>
    </row>
    <row r="840" spans="3:19" outlineLevel="2" x14ac:dyDescent="0.25">
      <c r="C840" s="113"/>
      <c r="D840" s="222"/>
      <c r="E840" s="101"/>
      <c r="F840" s="108" t="s">
        <v>717</v>
      </c>
      <c r="G840" s="101" t="s">
        <v>715</v>
      </c>
      <c r="H840" s="101" t="s">
        <v>22</v>
      </c>
      <c r="J840" s="109">
        <v>3921985</v>
      </c>
      <c r="K840" s="125"/>
      <c r="L840" s="114">
        <v>44781</v>
      </c>
      <c r="M840" s="114">
        <f>+L840+30</f>
        <v>44811</v>
      </c>
      <c r="N840" s="126"/>
      <c r="O840" s="127"/>
      <c r="P840" s="127"/>
      <c r="Q840" s="127"/>
      <c r="R840" s="127"/>
      <c r="S840" s="127"/>
    </row>
    <row r="841" spans="3:19" outlineLevel="1" x14ac:dyDescent="0.25">
      <c r="C841" s="113"/>
      <c r="D841" s="222"/>
      <c r="E841" s="118" t="s">
        <v>1201</v>
      </c>
      <c r="F841" s="113" t="s">
        <v>1485</v>
      </c>
      <c r="G841" s="101"/>
      <c r="H841" s="101"/>
      <c r="J841" s="117">
        <f>SUM(J838:J840)</f>
        <v>11765955</v>
      </c>
      <c r="K841" s="125"/>
      <c r="L841" s="114"/>
      <c r="M841" s="114"/>
      <c r="N841" s="126"/>
      <c r="O841" s="127"/>
      <c r="P841" s="127"/>
      <c r="Q841" s="127"/>
      <c r="R841" s="127"/>
      <c r="S841" s="127"/>
    </row>
    <row r="842" spans="3:19" outlineLevel="1" x14ac:dyDescent="0.25">
      <c r="C842" s="113"/>
      <c r="D842" s="222"/>
      <c r="E842" s="118"/>
      <c r="F842" s="108"/>
      <c r="G842" s="101"/>
      <c r="H842" s="101"/>
      <c r="J842" s="109"/>
      <c r="K842" s="125"/>
      <c r="L842" s="114"/>
      <c r="M842" s="114"/>
      <c r="N842" s="126"/>
      <c r="O842" s="127"/>
      <c r="P842" s="127"/>
      <c r="Q842" s="127"/>
      <c r="R842" s="127"/>
      <c r="S842" s="127"/>
    </row>
    <row r="843" spans="3:19" outlineLevel="2" x14ac:dyDescent="0.25">
      <c r="C843" s="108" t="s">
        <v>1430</v>
      </c>
      <c r="D843" s="222">
        <v>900054586</v>
      </c>
      <c r="E843" s="101" t="s">
        <v>170</v>
      </c>
      <c r="F843" s="108" t="s">
        <v>172</v>
      </c>
      <c r="G843" s="121" t="s">
        <v>171</v>
      </c>
      <c r="H843" s="101" t="s">
        <v>22</v>
      </c>
      <c r="J843" s="109">
        <v>3766333.73</v>
      </c>
      <c r="K843" s="125"/>
      <c r="L843" s="114">
        <v>44868</v>
      </c>
      <c r="M843" s="114">
        <f>+L843+30</f>
        <v>44898</v>
      </c>
      <c r="N843" s="126"/>
      <c r="O843" s="127"/>
      <c r="P843" s="127"/>
      <c r="Q843" s="127"/>
      <c r="R843" s="127"/>
      <c r="S843" s="127"/>
    </row>
    <row r="844" spans="3:19" outlineLevel="2" x14ac:dyDescent="0.25">
      <c r="C844" s="113"/>
      <c r="D844" s="222"/>
      <c r="E844" s="101"/>
      <c r="F844" s="108" t="s">
        <v>173</v>
      </c>
      <c r="G844" s="121" t="s">
        <v>171</v>
      </c>
      <c r="H844" s="101" t="s">
        <v>22</v>
      </c>
      <c r="J844" s="109">
        <v>2975000</v>
      </c>
      <c r="K844" s="125"/>
      <c r="L844" s="114">
        <v>44946</v>
      </c>
      <c r="M844" s="114">
        <f>+L844+30</f>
        <v>44976</v>
      </c>
      <c r="N844" s="126"/>
      <c r="O844" s="127"/>
      <c r="P844" s="127"/>
      <c r="Q844" s="127"/>
      <c r="R844" s="127"/>
      <c r="S844" s="127"/>
    </row>
    <row r="845" spans="3:19" outlineLevel="2" x14ac:dyDescent="0.25">
      <c r="C845" s="113"/>
      <c r="D845" s="222"/>
      <c r="E845" s="101"/>
      <c r="F845" s="108" t="s">
        <v>174</v>
      </c>
      <c r="G845" s="121" t="s">
        <v>171</v>
      </c>
      <c r="H845" s="101" t="s">
        <v>22</v>
      </c>
      <c r="J845" s="109">
        <v>2975000</v>
      </c>
      <c r="K845" s="125"/>
      <c r="L845" s="114">
        <v>44960</v>
      </c>
      <c r="M845" s="114">
        <f>+L845+30</f>
        <v>44990</v>
      </c>
      <c r="N845" s="126"/>
      <c r="O845" s="127"/>
      <c r="P845" s="127"/>
      <c r="Q845" s="127"/>
      <c r="R845" s="127"/>
      <c r="S845" s="127"/>
    </row>
    <row r="846" spans="3:19" outlineLevel="2" x14ac:dyDescent="0.25">
      <c r="C846" s="113"/>
      <c r="D846" s="222"/>
      <c r="E846" s="101"/>
      <c r="F846" s="108" t="s">
        <v>175</v>
      </c>
      <c r="G846" s="121" t="s">
        <v>171</v>
      </c>
      <c r="H846" s="101" t="s">
        <v>22</v>
      </c>
      <c r="J846" s="109">
        <v>3927000</v>
      </c>
      <c r="K846" s="125"/>
      <c r="L846" s="114">
        <v>44988</v>
      </c>
      <c r="M846" s="114">
        <f>+L846+30</f>
        <v>45018</v>
      </c>
      <c r="N846" s="126"/>
      <c r="O846" s="127"/>
      <c r="P846" s="127"/>
      <c r="Q846" s="127"/>
      <c r="R846" s="127"/>
      <c r="S846" s="127"/>
    </row>
    <row r="847" spans="3:19" outlineLevel="1" x14ac:dyDescent="0.25">
      <c r="C847" s="113"/>
      <c r="D847" s="222"/>
      <c r="E847" s="118" t="s">
        <v>1183</v>
      </c>
      <c r="F847" s="113" t="s">
        <v>1485</v>
      </c>
      <c r="G847" s="121"/>
      <c r="H847" s="101"/>
      <c r="J847" s="117">
        <f>SUM(J843:J846)</f>
        <v>13643333.73</v>
      </c>
      <c r="K847" s="125"/>
      <c r="L847" s="114"/>
      <c r="M847" s="114"/>
      <c r="N847" s="166"/>
      <c r="O847" s="127"/>
      <c r="P847" s="127"/>
      <c r="Q847" s="127"/>
      <c r="R847" s="127"/>
      <c r="S847" s="127"/>
    </row>
    <row r="848" spans="3:19" outlineLevel="1" x14ac:dyDescent="0.25">
      <c r="C848" s="113"/>
      <c r="D848" s="222"/>
      <c r="E848" s="118"/>
      <c r="F848" s="108"/>
      <c r="G848" s="121"/>
      <c r="H848" s="101"/>
      <c r="J848" s="109"/>
      <c r="K848" s="125"/>
      <c r="L848" s="114"/>
      <c r="M848" s="114"/>
      <c r="N848" s="166"/>
      <c r="O848" s="127"/>
      <c r="P848" s="127"/>
      <c r="Q848" s="127"/>
      <c r="R848" s="127"/>
      <c r="S848" s="127"/>
    </row>
    <row r="849" spans="3:19" outlineLevel="2" x14ac:dyDescent="0.25">
      <c r="C849" s="108" t="s">
        <v>1430</v>
      </c>
      <c r="D849" s="222">
        <v>901550459</v>
      </c>
      <c r="E849" s="101" t="s">
        <v>324</v>
      </c>
      <c r="F849" s="108" t="s">
        <v>323</v>
      </c>
      <c r="G849" s="101" t="s">
        <v>325</v>
      </c>
      <c r="H849" s="101" t="s">
        <v>22</v>
      </c>
      <c r="J849" s="117">
        <v>2769188</v>
      </c>
      <c r="K849" s="125"/>
      <c r="L849" s="114">
        <v>45054</v>
      </c>
      <c r="M849" s="114">
        <f>+L849+30</f>
        <v>45084</v>
      </c>
      <c r="N849" s="126"/>
      <c r="O849" s="127"/>
      <c r="P849" s="127"/>
      <c r="Q849" s="127"/>
      <c r="R849" s="127"/>
      <c r="S849" s="127"/>
    </row>
    <row r="850" spans="3:19" outlineLevel="1" x14ac:dyDescent="0.25">
      <c r="C850" s="113"/>
      <c r="D850" s="222"/>
      <c r="E850" s="118"/>
      <c r="F850" s="108"/>
      <c r="G850" s="101"/>
      <c r="H850" s="101"/>
      <c r="J850" s="109"/>
      <c r="K850" s="125"/>
      <c r="L850" s="114"/>
      <c r="M850" s="114"/>
      <c r="N850" s="126"/>
      <c r="O850" s="127"/>
      <c r="P850" s="127"/>
      <c r="Q850" s="127"/>
      <c r="R850" s="127"/>
      <c r="S850" s="127"/>
    </row>
    <row r="851" spans="3:19" outlineLevel="2" x14ac:dyDescent="0.25">
      <c r="C851" s="108" t="s">
        <v>1430</v>
      </c>
      <c r="D851" s="222">
        <v>901128697</v>
      </c>
      <c r="E851" s="101" t="s">
        <v>683</v>
      </c>
      <c r="F851" s="108" t="s">
        <v>682</v>
      </c>
      <c r="G851" s="121" t="s">
        <v>684</v>
      </c>
      <c r="H851" s="101" t="s">
        <v>22</v>
      </c>
      <c r="J851" s="109">
        <v>1266389</v>
      </c>
      <c r="K851" s="125"/>
      <c r="L851" s="110">
        <v>45033</v>
      </c>
      <c r="M851" s="110">
        <f t="shared" ref="M851:M860" si="8">+L851+30</f>
        <v>45063</v>
      </c>
      <c r="N851" s="111"/>
      <c r="O851" s="112"/>
      <c r="P851" s="112"/>
      <c r="Q851" s="112"/>
      <c r="R851" s="112"/>
      <c r="S851" s="112"/>
    </row>
    <row r="852" spans="3:19" outlineLevel="2" x14ac:dyDescent="0.25">
      <c r="C852" s="113"/>
      <c r="D852" s="222"/>
      <c r="E852" s="101"/>
      <c r="F852" s="108" t="s">
        <v>685</v>
      </c>
      <c r="G852" s="121" t="s">
        <v>684</v>
      </c>
      <c r="H852" s="101" t="s">
        <v>22</v>
      </c>
      <c r="J852" s="109">
        <v>19969204</v>
      </c>
      <c r="K852" s="125"/>
      <c r="L852" s="110">
        <v>45033</v>
      </c>
      <c r="M852" s="110">
        <f t="shared" si="8"/>
        <v>45063</v>
      </c>
      <c r="N852" s="111"/>
      <c r="O852" s="112"/>
      <c r="P852" s="112"/>
      <c r="Q852" s="112"/>
      <c r="R852" s="112"/>
      <c r="S852" s="112"/>
    </row>
    <row r="853" spans="3:19" outlineLevel="2" x14ac:dyDescent="0.25">
      <c r="C853" s="113"/>
      <c r="D853" s="222"/>
      <c r="E853" s="101"/>
      <c r="F853" s="108" t="s">
        <v>686</v>
      </c>
      <c r="G853" s="121" t="s">
        <v>684</v>
      </c>
      <c r="H853" s="101" t="s">
        <v>22</v>
      </c>
      <c r="J853" s="109">
        <v>972253</v>
      </c>
      <c r="K853" s="125"/>
      <c r="L853" s="110">
        <v>45044</v>
      </c>
      <c r="M853" s="110">
        <f t="shared" si="8"/>
        <v>45074</v>
      </c>
      <c r="N853" s="111"/>
      <c r="O853" s="112"/>
      <c r="P853" s="112"/>
      <c r="Q853" s="112"/>
      <c r="R853" s="112"/>
      <c r="S853" s="112"/>
    </row>
    <row r="854" spans="3:19" outlineLevel="2" x14ac:dyDescent="0.25">
      <c r="C854" s="113"/>
      <c r="D854" s="222"/>
      <c r="E854" s="101"/>
      <c r="F854" s="108" t="s">
        <v>687</v>
      </c>
      <c r="G854" s="121" t="s">
        <v>684</v>
      </c>
      <c r="H854" s="101" t="s">
        <v>22</v>
      </c>
      <c r="J854" s="109">
        <v>14460007</v>
      </c>
      <c r="K854" s="125"/>
      <c r="L854" s="110">
        <v>45062</v>
      </c>
      <c r="M854" s="110">
        <f t="shared" si="8"/>
        <v>45092</v>
      </c>
      <c r="N854" s="111"/>
      <c r="O854" s="112"/>
      <c r="P854" s="112"/>
      <c r="Q854" s="112"/>
      <c r="R854" s="112"/>
      <c r="S854" s="112"/>
    </row>
    <row r="855" spans="3:19" outlineLevel="2" x14ac:dyDescent="0.25">
      <c r="C855" s="113"/>
      <c r="D855" s="222"/>
      <c r="E855" s="101"/>
      <c r="F855" s="108" t="s">
        <v>688</v>
      </c>
      <c r="G855" s="121" t="s">
        <v>684</v>
      </c>
      <c r="H855" s="101" t="s">
        <v>22</v>
      </c>
      <c r="J855" s="109">
        <v>954495</v>
      </c>
      <c r="K855" s="125"/>
      <c r="L855" s="110">
        <v>45062</v>
      </c>
      <c r="M855" s="110">
        <f t="shared" si="8"/>
        <v>45092</v>
      </c>
      <c r="N855" s="111"/>
      <c r="O855" s="112"/>
      <c r="P855" s="112"/>
      <c r="Q855" s="112"/>
      <c r="R855" s="112"/>
      <c r="S855" s="112"/>
    </row>
    <row r="856" spans="3:19" outlineLevel="2" x14ac:dyDescent="0.25">
      <c r="C856" s="113"/>
      <c r="D856" s="222"/>
      <c r="E856" s="101"/>
      <c r="F856" s="108" t="s">
        <v>689</v>
      </c>
      <c r="G856" s="121" t="s">
        <v>684</v>
      </c>
      <c r="H856" s="101" t="s">
        <v>22</v>
      </c>
      <c r="J856" s="109">
        <v>7606884</v>
      </c>
      <c r="K856" s="125"/>
      <c r="L856" s="110">
        <v>45090</v>
      </c>
      <c r="M856" s="110">
        <f t="shared" si="8"/>
        <v>45120</v>
      </c>
      <c r="N856" s="111"/>
      <c r="O856" s="112"/>
      <c r="P856" s="112"/>
      <c r="Q856" s="112"/>
      <c r="R856" s="112"/>
      <c r="S856" s="112"/>
    </row>
    <row r="857" spans="3:19" outlineLevel="2" x14ac:dyDescent="0.25">
      <c r="C857" s="113"/>
      <c r="D857" s="222"/>
      <c r="E857" s="101"/>
      <c r="F857" s="108" t="s">
        <v>690</v>
      </c>
      <c r="G857" s="121" t="s">
        <v>684</v>
      </c>
      <c r="H857" s="101" t="s">
        <v>22</v>
      </c>
      <c r="J857" s="109">
        <v>11087990</v>
      </c>
      <c r="K857" s="125"/>
      <c r="L857" s="110">
        <v>45100</v>
      </c>
      <c r="M857" s="110">
        <f t="shared" si="8"/>
        <v>45130</v>
      </c>
      <c r="N857" s="111"/>
      <c r="O857" s="112"/>
      <c r="P857" s="112"/>
      <c r="Q857" s="112"/>
      <c r="R857" s="112"/>
      <c r="S857" s="112"/>
    </row>
    <row r="858" spans="3:19" outlineLevel="2" x14ac:dyDescent="0.25">
      <c r="C858" s="113"/>
      <c r="D858" s="222"/>
      <c r="E858" s="101"/>
      <c r="F858" s="108" t="s">
        <v>691</v>
      </c>
      <c r="G858" s="121" t="s">
        <v>684</v>
      </c>
      <c r="H858" s="101" t="s">
        <v>22</v>
      </c>
      <c r="J858" s="109">
        <v>10805738</v>
      </c>
      <c r="K858" s="125"/>
      <c r="L858" s="110">
        <v>45124</v>
      </c>
      <c r="M858" s="110">
        <f t="shared" si="8"/>
        <v>45154</v>
      </c>
      <c r="N858" s="111"/>
      <c r="O858" s="112"/>
      <c r="P858" s="112"/>
      <c r="Q858" s="112"/>
      <c r="R858" s="112"/>
      <c r="S858" s="112"/>
    </row>
    <row r="859" spans="3:19" outlineLevel="2" x14ac:dyDescent="0.25">
      <c r="C859" s="113"/>
      <c r="D859" s="222"/>
      <c r="E859" s="101"/>
      <c r="F859" s="108" t="s">
        <v>692</v>
      </c>
      <c r="G859" s="121" t="s">
        <v>684</v>
      </c>
      <c r="H859" s="101" t="s">
        <v>22</v>
      </c>
      <c r="J859" s="109">
        <v>10954222</v>
      </c>
      <c r="K859" s="125"/>
      <c r="L859" s="110">
        <v>45124</v>
      </c>
      <c r="M859" s="110">
        <f t="shared" si="8"/>
        <v>45154</v>
      </c>
      <c r="N859" s="111"/>
      <c r="O859" s="112"/>
      <c r="P859" s="112"/>
      <c r="Q859" s="112"/>
      <c r="R859" s="112"/>
      <c r="S859" s="112"/>
    </row>
    <row r="860" spans="3:19" outlineLevel="2" x14ac:dyDescent="0.25">
      <c r="C860" s="113"/>
      <c r="D860" s="222"/>
      <c r="E860" s="101"/>
      <c r="F860" s="108" t="s">
        <v>693</v>
      </c>
      <c r="G860" s="121" t="s">
        <v>684</v>
      </c>
      <c r="H860" s="101" t="s">
        <v>22</v>
      </c>
      <c r="J860" s="109">
        <v>8078882</v>
      </c>
      <c r="K860" s="125"/>
      <c r="L860" s="110">
        <v>45132</v>
      </c>
      <c r="M860" s="110">
        <f t="shared" si="8"/>
        <v>45162</v>
      </c>
      <c r="N860" s="111"/>
      <c r="O860" s="112"/>
      <c r="P860" s="112"/>
      <c r="Q860" s="112"/>
      <c r="R860" s="112"/>
      <c r="S860" s="112"/>
    </row>
    <row r="861" spans="3:19" outlineLevel="1" x14ac:dyDescent="0.25">
      <c r="C861" s="113"/>
      <c r="D861" s="222"/>
      <c r="E861" s="118" t="s">
        <v>1200</v>
      </c>
      <c r="F861" s="113" t="s">
        <v>1485</v>
      </c>
      <c r="G861" s="121"/>
      <c r="H861" s="101"/>
      <c r="J861" s="117">
        <f>SUM(J851:J860)</f>
        <v>86156064</v>
      </c>
      <c r="K861" s="125"/>
      <c r="L861" s="110"/>
      <c r="M861" s="110"/>
      <c r="N861" s="111"/>
      <c r="O861" s="112"/>
      <c r="P861" s="112"/>
      <c r="Q861" s="112"/>
      <c r="R861" s="112"/>
      <c r="S861" s="112"/>
    </row>
    <row r="862" spans="3:19" outlineLevel="1" x14ac:dyDescent="0.25">
      <c r="C862" s="113"/>
      <c r="D862" s="222"/>
      <c r="E862" s="118"/>
      <c r="F862" s="108"/>
      <c r="G862" s="121"/>
      <c r="H862" s="101"/>
      <c r="J862" s="109"/>
      <c r="K862" s="125"/>
      <c r="L862" s="110"/>
      <c r="M862" s="110"/>
      <c r="N862" s="111"/>
      <c r="O862" s="112"/>
      <c r="P862" s="112"/>
      <c r="Q862" s="112"/>
      <c r="R862" s="112"/>
      <c r="S862" s="112"/>
    </row>
    <row r="863" spans="3:19" outlineLevel="2" x14ac:dyDescent="0.25">
      <c r="C863" s="108" t="s">
        <v>1430</v>
      </c>
      <c r="D863" s="222">
        <v>805008748</v>
      </c>
      <c r="E863" s="101" t="s">
        <v>669</v>
      </c>
      <c r="F863" s="108" t="s">
        <v>668</v>
      </c>
      <c r="G863" s="121" t="s">
        <v>670</v>
      </c>
      <c r="H863" s="101" t="s">
        <v>22</v>
      </c>
      <c r="J863" s="117">
        <v>1585679</v>
      </c>
      <c r="K863" s="125"/>
      <c r="L863" s="110">
        <v>45007</v>
      </c>
      <c r="M863" s="110">
        <f>+L863+30</f>
        <v>45037</v>
      </c>
      <c r="N863" s="111"/>
      <c r="O863" s="112"/>
      <c r="P863" s="112"/>
      <c r="Q863" s="112"/>
      <c r="R863" s="112"/>
      <c r="S863" s="112"/>
    </row>
    <row r="864" spans="3:19" outlineLevel="1" x14ac:dyDescent="0.25">
      <c r="C864" s="113"/>
      <c r="D864" s="222"/>
      <c r="E864" s="118"/>
      <c r="F864" s="108"/>
      <c r="G864" s="121"/>
      <c r="H864" s="101"/>
      <c r="J864" s="109"/>
      <c r="K864" s="125"/>
      <c r="L864" s="110"/>
      <c r="M864" s="110"/>
      <c r="N864" s="111"/>
      <c r="O864" s="112"/>
      <c r="P864" s="112"/>
      <c r="Q864" s="112"/>
      <c r="R864" s="112"/>
      <c r="S864" s="112"/>
    </row>
    <row r="865" spans="3:19" outlineLevel="2" x14ac:dyDescent="0.25">
      <c r="C865" s="108" t="s">
        <v>1430</v>
      </c>
      <c r="D865" s="222">
        <v>35496405</v>
      </c>
      <c r="E865" s="101" t="s">
        <v>45</v>
      </c>
      <c r="F865" s="108" t="s">
        <v>36</v>
      </c>
      <c r="G865" s="121" t="s">
        <v>46</v>
      </c>
      <c r="H865" s="101" t="s">
        <v>22</v>
      </c>
      <c r="J865" s="117">
        <v>80000000</v>
      </c>
      <c r="K865" s="125">
        <v>1.4999999999999999E-2</v>
      </c>
      <c r="L865" s="114">
        <v>44218</v>
      </c>
      <c r="M865" s="114">
        <v>44218</v>
      </c>
      <c r="N865" s="165"/>
      <c r="O865" s="127"/>
      <c r="P865" s="127"/>
      <c r="Q865" s="127"/>
      <c r="R865" s="127"/>
      <c r="S865" s="127"/>
    </row>
    <row r="866" spans="3:19" outlineLevel="1" x14ac:dyDescent="0.25">
      <c r="C866" s="113"/>
      <c r="D866" s="222"/>
      <c r="E866" s="118"/>
      <c r="F866" s="108"/>
      <c r="G866" s="121"/>
      <c r="H866" s="101"/>
      <c r="J866" s="109"/>
      <c r="K866" s="125"/>
      <c r="L866" s="114"/>
      <c r="M866" s="114"/>
      <c r="N866" s="126"/>
      <c r="O866" s="127"/>
      <c r="P866" s="127"/>
      <c r="Q866" s="127"/>
      <c r="R866" s="127"/>
      <c r="S866" s="127"/>
    </row>
    <row r="867" spans="3:19" outlineLevel="2" x14ac:dyDescent="0.25">
      <c r="C867" s="108" t="s">
        <v>1430</v>
      </c>
      <c r="D867" s="222">
        <v>35499830</v>
      </c>
      <c r="E867" s="101" t="s">
        <v>43</v>
      </c>
      <c r="F867" s="108" t="s">
        <v>36</v>
      </c>
      <c r="G867" s="121" t="s">
        <v>1283</v>
      </c>
      <c r="H867" s="101" t="s">
        <v>22</v>
      </c>
      <c r="I867" s="101" t="s">
        <v>1282</v>
      </c>
      <c r="J867" s="117">
        <v>150000000</v>
      </c>
      <c r="K867" s="125">
        <v>1.4999999999999999E-2</v>
      </c>
      <c r="L867" s="114">
        <v>43865</v>
      </c>
      <c r="M867" s="114">
        <v>44195</v>
      </c>
      <c r="N867" s="126"/>
      <c r="O867" s="127"/>
      <c r="P867" s="127"/>
      <c r="Q867" s="127"/>
      <c r="R867" s="127"/>
      <c r="S867" s="127"/>
    </row>
    <row r="868" spans="3:19" outlineLevel="1" x14ac:dyDescent="0.25">
      <c r="C868" s="113"/>
      <c r="D868" s="222"/>
      <c r="E868" s="118"/>
      <c r="F868" s="108"/>
      <c r="G868" s="121"/>
      <c r="H868" s="101"/>
      <c r="J868" s="109"/>
      <c r="K868" s="125"/>
      <c r="L868" s="114"/>
      <c r="M868" s="114"/>
      <c r="N868" s="126"/>
      <c r="O868" s="127"/>
      <c r="P868" s="127"/>
      <c r="Q868" s="127"/>
      <c r="R868" s="127"/>
      <c r="S868" s="127"/>
    </row>
    <row r="869" spans="3:19" outlineLevel="2" x14ac:dyDescent="0.25">
      <c r="C869" s="108" t="s">
        <v>1430</v>
      </c>
      <c r="D869" s="222">
        <v>11381077</v>
      </c>
      <c r="E869" s="101" t="s">
        <v>385</v>
      </c>
      <c r="F869" s="108" t="s">
        <v>730</v>
      </c>
      <c r="G869" s="121" t="s">
        <v>386</v>
      </c>
      <c r="H869" s="101" t="s">
        <v>22</v>
      </c>
      <c r="J869" s="109">
        <v>1420750</v>
      </c>
      <c r="K869" s="125"/>
      <c r="L869" s="114">
        <v>45183</v>
      </c>
      <c r="M869" s="114">
        <v>45166</v>
      </c>
      <c r="N869" s="126"/>
      <c r="O869" s="127"/>
      <c r="P869" s="127"/>
      <c r="Q869" s="127"/>
      <c r="R869" s="127"/>
      <c r="S869" s="127"/>
    </row>
    <row r="870" spans="3:19" outlineLevel="2" x14ac:dyDescent="0.25">
      <c r="C870" s="113"/>
      <c r="D870" s="222"/>
      <c r="E870" s="101"/>
      <c r="F870" s="108" t="s">
        <v>731</v>
      </c>
      <c r="G870" s="121" t="s">
        <v>386</v>
      </c>
      <c r="H870" s="101" t="s">
        <v>22</v>
      </c>
      <c r="J870" s="109">
        <v>1174570</v>
      </c>
      <c r="K870" s="125"/>
      <c r="L870" s="114">
        <v>45168</v>
      </c>
      <c r="M870" s="114">
        <v>45168</v>
      </c>
      <c r="N870" s="126"/>
      <c r="O870" s="127"/>
      <c r="P870" s="127"/>
      <c r="Q870" s="127"/>
      <c r="R870" s="127"/>
      <c r="S870" s="127"/>
    </row>
    <row r="871" spans="3:19" outlineLevel="2" x14ac:dyDescent="0.25">
      <c r="C871" s="113"/>
      <c r="D871" s="222"/>
      <c r="E871" s="101"/>
      <c r="F871" s="108" t="s">
        <v>731</v>
      </c>
      <c r="G871" s="121" t="s">
        <v>386</v>
      </c>
      <c r="H871" s="101" t="s">
        <v>22</v>
      </c>
      <c r="J871" s="109">
        <v>756142</v>
      </c>
      <c r="K871" s="125"/>
      <c r="L871" s="114">
        <v>45114</v>
      </c>
      <c r="M871" s="114">
        <f>+L871+30</f>
        <v>45144</v>
      </c>
      <c r="N871" s="126"/>
      <c r="O871" s="127"/>
      <c r="P871" s="127"/>
      <c r="Q871" s="127"/>
      <c r="R871" s="127"/>
      <c r="S871" s="127"/>
    </row>
    <row r="872" spans="3:19" outlineLevel="2" x14ac:dyDescent="0.25">
      <c r="C872" s="113"/>
      <c r="D872" s="222"/>
      <c r="E872" s="101"/>
      <c r="F872" s="108" t="s">
        <v>731</v>
      </c>
      <c r="G872" s="121" t="s">
        <v>386</v>
      </c>
      <c r="H872" s="101" t="s">
        <v>22</v>
      </c>
      <c r="J872" s="109">
        <v>972062</v>
      </c>
      <c r="K872" s="125"/>
      <c r="L872" s="114">
        <v>45114</v>
      </c>
      <c r="M872" s="114">
        <f>+L872+30</f>
        <v>45144</v>
      </c>
      <c r="N872" s="126"/>
      <c r="O872" s="127"/>
      <c r="P872" s="127"/>
      <c r="Q872" s="127"/>
      <c r="R872" s="127"/>
      <c r="S872" s="127"/>
    </row>
    <row r="873" spans="3:19" outlineLevel="2" x14ac:dyDescent="0.25">
      <c r="C873" s="113"/>
      <c r="D873" s="222"/>
      <c r="E873" s="101"/>
      <c r="F873" s="108" t="s">
        <v>731</v>
      </c>
      <c r="G873" s="121" t="s">
        <v>386</v>
      </c>
      <c r="H873" s="101" t="s">
        <v>22</v>
      </c>
      <c r="J873" s="109">
        <v>1223313</v>
      </c>
      <c r="K873" s="125"/>
      <c r="L873" s="114">
        <v>45114</v>
      </c>
      <c r="M873" s="114">
        <f>+L873+30</f>
        <v>45144</v>
      </c>
      <c r="N873" s="126"/>
      <c r="O873" s="127"/>
      <c r="P873" s="127"/>
      <c r="Q873" s="127"/>
      <c r="R873" s="127"/>
      <c r="S873" s="127"/>
    </row>
    <row r="874" spans="3:19" outlineLevel="2" x14ac:dyDescent="0.25">
      <c r="C874" s="113"/>
      <c r="D874" s="222"/>
      <c r="E874" s="101"/>
      <c r="F874" s="108" t="s">
        <v>731</v>
      </c>
      <c r="G874" s="121" t="s">
        <v>386</v>
      </c>
      <c r="H874" s="101" t="s">
        <v>22</v>
      </c>
      <c r="J874" s="109">
        <v>900624</v>
      </c>
      <c r="K874" s="125"/>
      <c r="L874" s="114">
        <v>45115</v>
      </c>
      <c r="M874" s="114">
        <f>+L874+30</f>
        <v>45145</v>
      </c>
      <c r="N874" s="126"/>
      <c r="O874" s="127"/>
      <c r="P874" s="127"/>
      <c r="Q874" s="127"/>
      <c r="R874" s="127"/>
      <c r="S874" s="127"/>
    </row>
    <row r="875" spans="3:19" outlineLevel="1" x14ac:dyDescent="0.25">
      <c r="C875" s="113"/>
      <c r="D875" s="222"/>
      <c r="E875" s="118" t="s">
        <v>1141</v>
      </c>
      <c r="F875" s="113" t="s">
        <v>1485</v>
      </c>
      <c r="G875" s="121"/>
      <c r="H875" s="101"/>
      <c r="J875" s="117">
        <f>SUM(J869:J874)</f>
        <v>6447461</v>
      </c>
      <c r="K875" s="125"/>
      <c r="L875" s="114"/>
      <c r="M875" s="114"/>
      <c r="N875" s="126"/>
      <c r="O875" s="127"/>
      <c r="P875" s="127"/>
      <c r="Q875" s="127"/>
      <c r="R875" s="127"/>
      <c r="S875" s="127"/>
    </row>
    <row r="876" spans="3:19" outlineLevel="1" x14ac:dyDescent="0.25">
      <c r="C876" s="113"/>
      <c r="D876" s="222"/>
      <c r="E876" s="118"/>
      <c r="F876" s="108"/>
      <c r="G876" s="121"/>
      <c r="H876" s="101"/>
      <c r="J876" s="109"/>
      <c r="K876" s="125"/>
      <c r="L876" s="114"/>
      <c r="M876" s="114"/>
      <c r="N876" s="126"/>
      <c r="O876" s="127"/>
      <c r="P876" s="127"/>
      <c r="Q876" s="127"/>
      <c r="R876" s="127"/>
      <c r="S876" s="127"/>
    </row>
    <row r="877" spans="3:19" outlineLevel="2" x14ac:dyDescent="0.25">
      <c r="C877" s="108" t="s">
        <v>1430</v>
      </c>
      <c r="D877" s="222">
        <v>16702446</v>
      </c>
      <c r="E877" s="101" t="s">
        <v>733</v>
      </c>
      <c r="F877" s="108" t="s">
        <v>732</v>
      </c>
      <c r="G877" s="121" t="s">
        <v>734</v>
      </c>
      <c r="H877" s="101" t="s">
        <v>22</v>
      </c>
      <c r="J877" s="109">
        <v>1710000</v>
      </c>
      <c r="K877" s="125"/>
      <c r="L877" s="114">
        <v>44998</v>
      </c>
      <c r="M877" s="114">
        <f>+L877+30</f>
        <v>45028</v>
      </c>
      <c r="N877" s="126"/>
      <c r="O877" s="127"/>
      <c r="P877" s="127"/>
      <c r="Q877" s="127"/>
      <c r="R877" s="127"/>
      <c r="S877" s="127"/>
    </row>
    <row r="878" spans="3:19" outlineLevel="2" x14ac:dyDescent="0.25">
      <c r="C878" s="113"/>
      <c r="D878" s="222"/>
      <c r="E878" s="101"/>
      <c r="F878" s="108" t="s">
        <v>735</v>
      </c>
      <c r="G878" s="121" t="s">
        <v>734</v>
      </c>
      <c r="H878" s="101" t="s">
        <v>22</v>
      </c>
      <c r="J878" s="109">
        <v>1710000</v>
      </c>
      <c r="K878" s="125"/>
      <c r="L878" s="114">
        <v>45006</v>
      </c>
      <c r="M878" s="114">
        <f>+L878+30</f>
        <v>45036</v>
      </c>
      <c r="N878" s="126"/>
      <c r="O878" s="127"/>
      <c r="P878" s="127"/>
      <c r="Q878" s="127"/>
      <c r="R878" s="127"/>
      <c r="S878" s="127"/>
    </row>
    <row r="879" spans="3:19" outlineLevel="2" x14ac:dyDescent="0.25">
      <c r="C879" s="113"/>
      <c r="D879" s="222"/>
      <c r="E879" s="101"/>
      <c r="F879" s="108" t="s">
        <v>736</v>
      </c>
      <c r="G879" s="121" t="s">
        <v>734</v>
      </c>
      <c r="H879" s="101" t="s">
        <v>22</v>
      </c>
      <c r="J879" s="109">
        <v>1710000</v>
      </c>
      <c r="K879" s="125"/>
      <c r="L879" s="114">
        <v>45090</v>
      </c>
      <c r="M879" s="114">
        <f>+L879+30</f>
        <v>45120</v>
      </c>
      <c r="N879" s="126"/>
      <c r="O879" s="127"/>
      <c r="P879" s="127"/>
      <c r="Q879" s="127"/>
      <c r="R879" s="127"/>
      <c r="S879" s="127"/>
    </row>
    <row r="880" spans="3:19" outlineLevel="2" x14ac:dyDescent="0.25">
      <c r="C880" s="113"/>
      <c r="D880" s="222"/>
      <c r="E880" s="101"/>
      <c r="F880" s="108" t="s">
        <v>736</v>
      </c>
      <c r="G880" s="121" t="s">
        <v>734</v>
      </c>
      <c r="H880" s="101" t="s">
        <v>22</v>
      </c>
      <c r="J880" s="109">
        <v>1710000</v>
      </c>
      <c r="K880" s="125"/>
      <c r="L880" s="114">
        <v>45177</v>
      </c>
      <c r="M880" s="114">
        <f>+L880+30</f>
        <v>45207</v>
      </c>
      <c r="N880" s="126"/>
      <c r="O880" s="127"/>
      <c r="P880" s="127"/>
      <c r="Q880" s="127"/>
      <c r="R880" s="127"/>
      <c r="S880" s="127"/>
    </row>
    <row r="881" spans="3:19" outlineLevel="1" x14ac:dyDescent="0.25">
      <c r="C881" s="113"/>
      <c r="D881" s="222"/>
      <c r="E881" s="118" t="s">
        <v>1203</v>
      </c>
      <c r="F881" s="113" t="s">
        <v>1485</v>
      </c>
      <c r="G881" s="121"/>
      <c r="H881" s="101"/>
      <c r="J881" s="117">
        <f>SUM(J877:J880)</f>
        <v>6840000</v>
      </c>
      <c r="K881" s="125"/>
      <c r="L881" s="114"/>
      <c r="M881" s="114"/>
      <c r="N881" s="126"/>
      <c r="O881" s="127"/>
      <c r="P881" s="127"/>
      <c r="Q881" s="127"/>
      <c r="R881" s="127"/>
      <c r="S881" s="127"/>
    </row>
    <row r="882" spans="3:19" outlineLevel="1" x14ac:dyDescent="0.25">
      <c r="C882" s="113"/>
      <c r="D882" s="222"/>
      <c r="E882" s="118"/>
      <c r="F882" s="108"/>
      <c r="G882" s="121"/>
      <c r="H882" s="101"/>
      <c r="J882" s="109"/>
      <c r="K882" s="125"/>
      <c r="L882" s="114"/>
      <c r="M882" s="114"/>
      <c r="N882" s="126"/>
      <c r="O882" s="127"/>
      <c r="P882" s="127"/>
      <c r="Q882" s="127"/>
      <c r="R882" s="127"/>
      <c r="S882" s="127"/>
    </row>
    <row r="883" spans="3:19" outlineLevel="2" x14ac:dyDescent="0.25">
      <c r="C883" s="108" t="s">
        <v>1430</v>
      </c>
      <c r="D883" s="222">
        <v>800197268</v>
      </c>
      <c r="E883" s="101" t="s">
        <v>393</v>
      </c>
      <c r="F883" s="108" t="s">
        <v>1761</v>
      </c>
      <c r="G883" s="101" t="s">
        <v>394</v>
      </c>
      <c r="H883" s="101" t="s">
        <v>22</v>
      </c>
      <c r="J883" s="117">
        <v>471000</v>
      </c>
      <c r="K883" s="125"/>
      <c r="L883" s="114"/>
      <c r="M883" s="114" t="s">
        <v>1437</v>
      </c>
      <c r="N883" s="126"/>
      <c r="O883" s="127"/>
      <c r="P883" s="127"/>
      <c r="Q883" s="127"/>
      <c r="R883" s="127"/>
      <c r="S883" s="127"/>
    </row>
    <row r="884" spans="3:19" outlineLevel="2" x14ac:dyDescent="0.25">
      <c r="C884" s="113"/>
      <c r="D884" s="222"/>
      <c r="E884" s="101"/>
      <c r="F884" s="108"/>
      <c r="G884" s="101"/>
      <c r="H884" s="101"/>
      <c r="J884" s="109"/>
      <c r="K884" s="125"/>
      <c r="L884" s="114"/>
      <c r="M884" s="114"/>
      <c r="N884" s="126"/>
      <c r="O884" s="127"/>
      <c r="P884" s="127"/>
      <c r="Q884" s="127"/>
      <c r="R884" s="127"/>
      <c r="S884" s="127"/>
    </row>
    <row r="885" spans="3:19" outlineLevel="2" x14ac:dyDescent="0.25">
      <c r="C885" s="108" t="s">
        <v>1430</v>
      </c>
      <c r="D885" s="222">
        <v>41304119</v>
      </c>
      <c r="E885" s="101" t="s">
        <v>47</v>
      </c>
      <c r="F885" s="108" t="s">
        <v>36</v>
      </c>
      <c r="G885" s="121" t="s">
        <v>48</v>
      </c>
      <c r="H885" s="101" t="s">
        <v>22</v>
      </c>
      <c r="J885" s="117">
        <v>250000000</v>
      </c>
      <c r="K885" s="125">
        <v>1.4999999999999999E-2</v>
      </c>
      <c r="L885" s="114">
        <v>44469</v>
      </c>
      <c r="M885" s="114">
        <v>44469</v>
      </c>
      <c r="N885" s="126"/>
      <c r="O885" s="127"/>
      <c r="P885" s="127"/>
      <c r="Q885" s="127"/>
      <c r="R885" s="127"/>
      <c r="S885" s="127"/>
    </row>
    <row r="886" spans="3:19" outlineLevel="1" x14ac:dyDescent="0.25">
      <c r="C886" s="113"/>
      <c r="D886" s="222"/>
      <c r="E886" s="118"/>
      <c r="F886" s="108"/>
      <c r="G886" s="121"/>
      <c r="H886" s="101"/>
      <c r="J886" s="109"/>
      <c r="K886" s="125"/>
      <c r="L886" s="114"/>
      <c r="M886" s="114"/>
      <c r="N886" s="126"/>
      <c r="O886" s="127"/>
      <c r="P886" s="127"/>
      <c r="Q886" s="127"/>
      <c r="R886" s="127"/>
      <c r="S886" s="127"/>
    </row>
    <row r="887" spans="3:19" outlineLevel="1" x14ac:dyDescent="0.25">
      <c r="C887" s="108" t="s">
        <v>1430</v>
      </c>
      <c r="D887" s="222">
        <v>12137629</v>
      </c>
      <c r="E887" s="101" t="s">
        <v>49</v>
      </c>
      <c r="F887" s="108" t="s">
        <v>1259</v>
      </c>
      <c r="G887" s="121" t="s">
        <v>1348</v>
      </c>
      <c r="H887" s="101" t="s">
        <v>22</v>
      </c>
      <c r="J887" s="109">
        <v>3006541</v>
      </c>
      <c r="K887" s="125"/>
      <c r="L887" s="110">
        <v>45230</v>
      </c>
      <c r="M887" s="110">
        <f>+L887</f>
        <v>45230</v>
      </c>
      <c r="N887" s="111"/>
      <c r="O887" s="112"/>
      <c r="P887" s="112"/>
      <c r="Q887" s="112"/>
      <c r="R887" s="112"/>
      <c r="S887" s="112"/>
    </row>
    <row r="888" spans="3:19" outlineLevel="2" x14ac:dyDescent="0.25">
      <c r="C888" s="113"/>
      <c r="D888" s="222"/>
      <c r="E888" s="101"/>
      <c r="F888" s="108" t="s">
        <v>36</v>
      </c>
      <c r="G888" s="121" t="s">
        <v>50</v>
      </c>
      <c r="H888" s="101" t="s">
        <v>22</v>
      </c>
      <c r="J888" s="109">
        <v>150000000</v>
      </c>
      <c r="K888" s="125">
        <f>+(1+16%)^(0.0833333333333333)-1</f>
        <v>1.2445137919713467E-2</v>
      </c>
      <c r="L888" s="114">
        <v>43662</v>
      </c>
      <c r="M888" s="114">
        <v>43815</v>
      </c>
      <c r="N888" s="126"/>
      <c r="O888" s="127"/>
      <c r="P888" s="127"/>
      <c r="Q888" s="127"/>
      <c r="R888" s="127"/>
      <c r="S888" s="127"/>
    </row>
    <row r="889" spans="3:19" outlineLevel="2" x14ac:dyDescent="0.25">
      <c r="C889" s="113"/>
      <c r="D889" s="222"/>
      <c r="E889" s="101"/>
      <c r="F889" s="108" t="s">
        <v>36</v>
      </c>
      <c r="G889" s="121" t="s">
        <v>50</v>
      </c>
      <c r="H889" s="101" t="s">
        <v>22</v>
      </c>
      <c r="J889" s="109">
        <v>70000000</v>
      </c>
      <c r="K889" s="125">
        <v>0.03</v>
      </c>
      <c r="L889" s="114">
        <v>44244</v>
      </c>
      <c r="M889" s="114">
        <v>44333</v>
      </c>
      <c r="N889" s="126"/>
      <c r="O889" s="127"/>
      <c r="P889" s="127"/>
      <c r="Q889" s="127"/>
      <c r="R889" s="127"/>
      <c r="S889" s="127"/>
    </row>
    <row r="890" spans="3:19" outlineLevel="1" x14ac:dyDescent="0.25">
      <c r="C890" s="113"/>
      <c r="D890" s="222"/>
      <c r="E890" s="118" t="s">
        <v>1143</v>
      </c>
      <c r="F890" s="113" t="s">
        <v>1485</v>
      </c>
      <c r="G890" s="121"/>
      <c r="H890" s="101"/>
      <c r="J890" s="117">
        <f>SUM(J887:J889)</f>
        <v>223006541</v>
      </c>
      <c r="K890" s="125"/>
      <c r="L890" s="114"/>
      <c r="M890" s="114"/>
      <c r="N890" s="126"/>
      <c r="O890" s="127"/>
      <c r="P890" s="127"/>
      <c r="Q890" s="127"/>
      <c r="R890" s="127"/>
      <c r="S890" s="127"/>
    </row>
    <row r="891" spans="3:19" outlineLevel="1" x14ac:dyDescent="0.25">
      <c r="C891" s="113"/>
      <c r="D891" s="222"/>
      <c r="E891" s="118"/>
      <c r="F891" s="108"/>
      <c r="G891" s="121"/>
      <c r="H891" s="101"/>
      <c r="J891" s="109"/>
      <c r="K891" s="125"/>
      <c r="L891" s="114"/>
      <c r="M891" s="114"/>
      <c r="N891" s="126"/>
      <c r="O891" s="127"/>
      <c r="P891" s="127"/>
      <c r="Q891" s="127"/>
      <c r="R891" s="127"/>
      <c r="S891" s="127"/>
    </row>
    <row r="892" spans="3:19" outlineLevel="2" x14ac:dyDescent="0.25">
      <c r="C892" s="108" t="s">
        <v>1430</v>
      </c>
      <c r="D892" s="222">
        <v>800218794</v>
      </c>
      <c r="E892" s="101" t="s">
        <v>260</v>
      </c>
      <c r="F892" s="108" t="s">
        <v>259</v>
      </c>
      <c r="G892" s="101" t="s">
        <v>261</v>
      </c>
      <c r="H892" s="101" t="s">
        <v>22</v>
      </c>
      <c r="J892" s="109">
        <v>197598</v>
      </c>
      <c r="K892" s="125"/>
      <c r="L892" s="114">
        <v>45141</v>
      </c>
      <c r="M892" s="114">
        <v>45141</v>
      </c>
      <c r="N892" s="126"/>
      <c r="O892" s="127"/>
      <c r="P892" s="127"/>
      <c r="Q892" s="127"/>
      <c r="R892" s="127"/>
      <c r="S892" s="127"/>
    </row>
    <row r="893" spans="3:19" outlineLevel="2" x14ac:dyDescent="0.25">
      <c r="C893" s="113"/>
      <c r="D893" s="222"/>
      <c r="E893" s="101"/>
      <c r="F893" s="108" t="s">
        <v>259</v>
      </c>
      <c r="G893" s="101" t="s">
        <v>261</v>
      </c>
      <c r="H893" s="101" t="s">
        <v>22</v>
      </c>
      <c r="J893" s="109">
        <v>743179</v>
      </c>
      <c r="K893" s="125"/>
      <c r="L893" s="114">
        <v>45141</v>
      </c>
      <c r="M893" s="114">
        <v>45141</v>
      </c>
      <c r="N893" s="126"/>
      <c r="O893" s="127"/>
      <c r="P893" s="127"/>
      <c r="Q893" s="127"/>
      <c r="R893" s="127"/>
      <c r="S893" s="127"/>
    </row>
    <row r="894" spans="3:19" outlineLevel="2" x14ac:dyDescent="0.25">
      <c r="C894" s="113"/>
      <c r="D894" s="222"/>
      <c r="E894" s="101"/>
      <c r="F894" s="108" t="s">
        <v>259</v>
      </c>
      <c r="G894" s="101" t="s">
        <v>261</v>
      </c>
      <c r="H894" s="101" t="s">
        <v>22</v>
      </c>
      <c r="J894" s="109">
        <v>943005</v>
      </c>
      <c r="K894" s="125"/>
      <c r="L894" s="114">
        <v>45141</v>
      </c>
      <c r="M894" s="114">
        <v>45141</v>
      </c>
      <c r="N894" s="126"/>
      <c r="O894" s="127"/>
      <c r="P894" s="127"/>
      <c r="Q894" s="127"/>
      <c r="R894" s="127"/>
      <c r="S894" s="127"/>
    </row>
    <row r="895" spans="3:19" outlineLevel="2" x14ac:dyDescent="0.25">
      <c r="C895" s="113"/>
      <c r="D895" s="222"/>
      <c r="E895" s="101"/>
      <c r="F895" s="108" t="s">
        <v>259</v>
      </c>
      <c r="G895" s="101" t="s">
        <v>261</v>
      </c>
      <c r="H895" s="101" t="s">
        <v>22</v>
      </c>
      <c r="J895" s="109">
        <v>782922</v>
      </c>
      <c r="K895" s="125"/>
      <c r="L895" s="114">
        <v>45172</v>
      </c>
      <c r="M895" s="114">
        <f t="shared" ref="M895:M900" si="9">+L895+30</f>
        <v>45202</v>
      </c>
      <c r="N895" s="126"/>
      <c r="O895" s="127"/>
      <c r="P895" s="127"/>
      <c r="Q895" s="127"/>
      <c r="R895" s="127"/>
      <c r="S895" s="127"/>
    </row>
    <row r="896" spans="3:19" outlineLevel="2" x14ac:dyDescent="0.25">
      <c r="C896" s="113"/>
      <c r="D896" s="222"/>
      <c r="E896" s="101"/>
      <c r="F896" s="108" t="s">
        <v>259</v>
      </c>
      <c r="G896" s="101" t="s">
        <v>261</v>
      </c>
      <c r="H896" s="101" t="s">
        <v>22</v>
      </c>
      <c r="J896" s="109">
        <v>923173</v>
      </c>
      <c r="K896" s="125"/>
      <c r="L896" s="114">
        <v>45172</v>
      </c>
      <c r="M896" s="114">
        <f t="shared" si="9"/>
        <v>45202</v>
      </c>
      <c r="N896" s="126"/>
      <c r="O896" s="127"/>
      <c r="P896" s="127"/>
      <c r="Q896" s="127"/>
      <c r="R896" s="127"/>
      <c r="S896" s="127"/>
    </row>
    <row r="897" spans="3:19" outlineLevel="2" x14ac:dyDescent="0.25">
      <c r="C897" s="113"/>
      <c r="D897" s="222"/>
      <c r="E897" s="101"/>
      <c r="F897" s="108" t="s">
        <v>259</v>
      </c>
      <c r="G897" s="101" t="s">
        <v>261</v>
      </c>
      <c r="H897" s="101" t="s">
        <v>22</v>
      </c>
      <c r="J897" s="109">
        <v>727006</v>
      </c>
      <c r="K897" s="125"/>
      <c r="L897" s="114">
        <v>45172</v>
      </c>
      <c r="M897" s="114">
        <f t="shared" si="9"/>
        <v>45202</v>
      </c>
      <c r="N897" s="126"/>
      <c r="O897" s="127"/>
      <c r="P897" s="127"/>
      <c r="Q897" s="127"/>
      <c r="R897" s="127"/>
      <c r="S897" s="127"/>
    </row>
    <row r="898" spans="3:19" outlineLevel="2" x14ac:dyDescent="0.25">
      <c r="C898" s="113"/>
      <c r="D898" s="222"/>
      <c r="E898" s="101"/>
      <c r="F898" s="108" t="s">
        <v>259</v>
      </c>
      <c r="G898" s="101" t="s">
        <v>261</v>
      </c>
      <c r="H898" s="101" t="s">
        <v>22</v>
      </c>
      <c r="J898" s="109">
        <v>966402</v>
      </c>
      <c r="K898" s="125"/>
      <c r="L898" s="114">
        <v>45202</v>
      </c>
      <c r="M898" s="114">
        <f t="shared" si="9"/>
        <v>45232</v>
      </c>
      <c r="N898" s="126"/>
      <c r="O898" s="127"/>
      <c r="P898" s="127"/>
      <c r="Q898" s="127"/>
      <c r="R898" s="127"/>
      <c r="S898" s="127"/>
    </row>
    <row r="899" spans="3:19" outlineLevel="2" x14ac:dyDescent="0.25">
      <c r="C899" s="113"/>
      <c r="D899" s="222"/>
      <c r="E899" s="101"/>
      <c r="F899" s="108" t="s">
        <v>259</v>
      </c>
      <c r="G899" s="101" t="s">
        <v>261</v>
      </c>
      <c r="H899" s="101" t="s">
        <v>22</v>
      </c>
      <c r="J899" s="109">
        <v>759628</v>
      </c>
      <c r="K899" s="125"/>
      <c r="L899" s="114">
        <v>45233</v>
      </c>
      <c r="M899" s="114">
        <f t="shared" si="9"/>
        <v>45263</v>
      </c>
      <c r="N899" s="126"/>
      <c r="O899" s="127"/>
      <c r="P899" s="127"/>
      <c r="Q899" s="127"/>
      <c r="R899" s="127"/>
      <c r="S899" s="127"/>
    </row>
    <row r="900" spans="3:19" outlineLevel="2" x14ac:dyDescent="0.25">
      <c r="C900" s="113"/>
      <c r="D900" s="222"/>
      <c r="E900" s="101"/>
      <c r="F900" s="108" t="s">
        <v>259</v>
      </c>
      <c r="G900" s="101" t="s">
        <v>261</v>
      </c>
      <c r="H900" s="101" t="s">
        <v>22</v>
      </c>
      <c r="J900" s="109">
        <v>1166905</v>
      </c>
      <c r="K900" s="125"/>
      <c r="L900" s="114">
        <v>45263</v>
      </c>
      <c r="M900" s="114">
        <f t="shared" si="9"/>
        <v>45293</v>
      </c>
      <c r="N900" s="126"/>
      <c r="O900" s="127"/>
      <c r="P900" s="127"/>
      <c r="Q900" s="127"/>
      <c r="R900" s="127"/>
      <c r="S900" s="127"/>
    </row>
    <row r="901" spans="3:19" outlineLevel="1" x14ac:dyDescent="0.25">
      <c r="C901" s="113"/>
      <c r="D901" s="222"/>
      <c r="E901" s="118" t="s">
        <v>1191</v>
      </c>
      <c r="F901" s="113" t="s">
        <v>1485</v>
      </c>
      <c r="G901" s="101"/>
      <c r="H901" s="101"/>
      <c r="J901" s="117">
        <f>SUM(J892:J900)</f>
        <v>7209818</v>
      </c>
      <c r="K901" s="125"/>
      <c r="L901" s="114"/>
      <c r="M901" s="114"/>
      <c r="N901" s="126"/>
      <c r="O901" s="127"/>
      <c r="P901" s="127"/>
      <c r="Q901" s="127"/>
      <c r="R901" s="127"/>
      <c r="S901" s="127"/>
    </row>
    <row r="902" spans="3:19" outlineLevel="1" x14ac:dyDescent="0.25">
      <c r="C902" s="113"/>
      <c r="D902" s="222"/>
      <c r="E902" s="118"/>
      <c r="F902" s="108"/>
      <c r="G902" s="101"/>
      <c r="H902" s="101"/>
      <c r="J902" s="109"/>
      <c r="K902" s="125"/>
      <c r="L902" s="114"/>
      <c r="M902" s="114"/>
      <c r="N902" s="126"/>
      <c r="O902" s="127"/>
      <c r="P902" s="127"/>
      <c r="Q902" s="127"/>
      <c r="R902" s="127"/>
      <c r="S902" s="127"/>
    </row>
    <row r="903" spans="3:19" outlineLevel="2" x14ac:dyDescent="0.25">
      <c r="C903" s="108" t="s">
        <v>1430</v>
      </c>
      <c r="D903" s="222">
        <v>901017183</v>
      </c>
      <c r="E903" s="101" t="s">
        <v>120</v>
      </c>
      <c r="F903" s="108" t="s">
        <v>119</v>
      </c>
      <c r="G903" s="101" t="s">
        <v>121</v>
      </c>
      <c r="H903" s="101" t="s">
        <v>22</v>
      </c>
      <c r="J903" s="117">
        <v>375000</v>
      </c>
      <c r="K903" s="125"/>
      <c r="L903" s="114">
        <v>45001</v>
      </c>
      <c r="M903" s="114">
        <f>+L903+30</f>
        <v>45031</v>
      </c>
      <c r="N903" s="126"/>
      <c r="O903" s="127"/>
      <c r="P903" s="127"/>
      <c r="Q903" s="127"/>
      <c r="R903" s="127"/>
      <c r="S903" s="127"/>
    </row>
    <row r="904" spans="3:19" outlineLevel="1" x14ac:dyDescent="0.25">
      <c r="C904" s="113"/>
      <c r="D904" s="222"/>
      <c r="E904" s="118"/>
      <c r="F904" s="108"/>
      <c r="G904" s="101"/>
      <c r="H904" s="101"/>
      <c r="J904" s="109"/>
      <c r="K904" s="125"/>
      <c r="L904" s="114"/>
      <c r="M904" s="114"/>
      <c r="N904" s="126"/>
      <c r="O904" s="127"/>
      <c r="P904" s="127"/>
      <c r="Q904" s="127"/>
      <c r="R904" s="127"/>
      <c r="S904" s="127"/>
    </row>
    <row r="905" spans="3:19" outlineLevel="2" x14ac:dyDescent="0.25">
      <c r="C905" s="108" t="s">
        <v>1430</v>
      </c>
      <c r="D905" s="222">
        <v>899999115</v>
      </c>
      <c r="E905" s="101" t="s">
        <v>217</v>
      </c>
      <c r="F905" s="122" t="s">
        <v>1381</v>
      </c>
      <c r="G905" s="101" t="s">
        <v>1293</v>
      </c>
      <c r="H905" s="101" t="s">
        <v>22</v>
      </c>
      <c r="I905" s="101" t="s">
        <v>1294</v>
      </c>
      <c r="J905" s="109">
        <v>252420</v>
      </c>
      <c r="K905" s="125"/>
      <c r="L905" s="114"/>
      <c r="M905" s="114" t="s">
        <v>1437</v>
      </c>
      <c r="N905" s="126"/>
      <c r="O905" s="127"/>
      <c r="P905" s="127"/>
      <c r="Q905" s="127"/>
      <c r="R905" s="127"/>
      <c r="S905" s="127"/>
    </row>
    <row r="906" spans="3:19" outlineLevel="2" x14ac:dyDescent="0.25">
      <c r="C906" s="113"/>
      <c r="D906" s="222"/>
      <c r="E906" s="101"/>
      <c r="F906" s="122" t="s">
        <v>1383</v>
      </c>
      <c r="G906" s="101"/>
      <c r="H906" s="101"/>
      <c r="J906" s="109">
        <v>16705080</v>
      </c>
      <c r="K906" s="125"/>
      <c r="L906" s="114"/>
      <c r="M906" s="114" t="s">
        <v>1437</v>
      </c>
      <c r="N906" s="126"/>
      <c r="O906" s="127"/>
      <c r="P906" s="127"/>
      <c r="Q906" s="127"/>
      <c r="R906" s="127"/>
      <c r="S906" s="127"/>
    </row>
    <row r="907" spans="3:19" outlineLevel="2" x14ac:dyDescent="0.25">
      <c r="C907" s="113"/>
      <c r="D907" s="222"/>
      <c r="E907" s="101"/>
      <c r="F907" s="122" t="s">
        <v>1384</v>
      </c>
      <c r="G907" s="101"/>
      <c r="H907" s="101"/>
      <c r="J907" s="109">
        <v>667750</v>
      </c>
      <c r="K907" s="125"/>
      <c r="L907" s="114">
        <v>45329</v>
      </c>
      <c r="M907" s="114">
        <v>45329</v>
      </c>
      <c r="N907" s="126"/>
      <c r="O907" s="127"/>
      <c r="P907" s="127"/>
      <c r="Q907" s="127"/>
      <c r="R907" s="127"/>
      <c r="S907" s="127"/>
    </row>
    <row r="908" spans="3:19" outlineLevel="2" x14ac:dyDescent="0.25">
      <c r="C908" s="113"/>
      <c r="D908" s="222"/>
      <c r="E908" s="101"/>
      <c r="F908" s="122" t="s">
        <v>1382</v>
      </c>
      <c r="G908" s="101"/>
      <c r="H908" s="101"/>
      <c r="J908" s="109">
        <v>135500</v>
      </c>
      <c r="K908" s="125"/>
      <c r="L908" s="114">
        <v>45302</v>
      </c>
      <c r="M908" s="114">
        <v>45302</v>
      </c>
      <c r="N908" s="126"/>
      <c r="O908" s="127"/>
      <c r="P908" s="127"/>
      <c r="Q908" s="127"/>
      <c r="R908" s="127"/>
      <c r="S908" s="127"/>
    </row>
    <row r="909" spans="3:19" outlineLevel="2" x14ac:dyDescent="0.25">
      <c r="C909" s="113"/>
      <c r="D909" s="222"/>
      <c r="E909" s="101"/>
      <c r="F909" s="113" t="s">
        <v>1485</v>
      </c>
      <c r="G909" s="101"/>
      <c r="H909" s="101"/>
      <c r="J909" s="117">
        <f>SUM(J905:J908)</f>
        <v>17760750</v>
      </c>
      <c r="K909" s="125"/>
      <c r="L909" s="114"/>
      <c r="M909" s="114"/>
      <c r="N909" s="126"/>
      <c r="O909" s="127"/>
      <c r="P909" s="127"/>
      <c r="Q909" s="127"/>
      <c r="R909" s="127"/>
      <c r="S909" s="127"/>
    </row>
    <row r="910" spans="3:19" outlineLevel="2" x14ac:dyDescent="0.25">
      <c r="C910" s="113"/>
      <c r="D910" s="222"/>
      <c r="E910" s="101"/>
      <c r="F910" s="122"/>
      <c r="G910" s="101"/>
      <c r="H910" s="101"/>
      <c r="J910" s="216"/>
      <c r="K910" s="217"/>
      <c r="L910" s="217"/>
      <c r="M910" s="217"/>
      <c r="N910" s="217"/>
      <c r="O910" s="127"/>
      <c r="P910" s="127"/>
      <c r="Q910" s="127"/>
      <c r="R910" s="127"/>
      <c r="S910" s="127"/>
    </row>
    <row r="911" spans="3:19" outlineLevel="2" x14ac:dyDescent="0.25">
      <c r="C911" s="108" t="s">
        <v>1430</v>
      </c>
      <c r="D911" s="222">
        <v>51764258</v>
      </c>
      <c r="E911" s="101" t="s">
        <v>72</v>
      </c>
      <c r="F911" s="108" t="s">
        <v>71</v>
      </c>
      <c r="G911" s="101" t="s">
        <v>69</v>
      </c>
      <c r="H911" s="101" t="s">
        <v>22</v>
      </c>
      <c r="J911" s="117">
        <v>1280434</v>
      </c>
      <c r="K911" s="125"/>
      <c r="L911" s="114">
        <v>44620</v>
      </c>
      <c r="M911" s="114">
        <f>+L911+30</f>
        <v>44650</v>
      </c>
      <c r="N911" s="126"/>
      <c r="O911" s="127"/>
      <c r="P911" s="127"/>
      <c r="Q911" s="127"/>
      <c r="R911" s="127"/>
      <c r="S911" s="127"/>
    </row>
    <row r="912" spans="3:19" outlineLevel="1" x14ac:dyDescent="0.25">
      <c r="C912" s="113"/>
      <c r="D912" s="222"/>
      <c r="E912" s="118"/>
      <c r="F912" s="108"/>
      <c r="G912" s="101"/>
      <c r="H912" s="101"/>
      <c r="J912" s="109"/>
      <c r="K912" s="125"/>
      <c r="L912" s="114"/>
      <c r="M912" s="114"/>
      <c r="N912" s="126"/>
      <c r="O912" s="127"/>
      <c r="P912" s="127"/>
      <c r="Q912" s="127"/>
      <c r="R912" s="127"/>
      <c r="S912" s="127"/>
    </row>
    <row r="913" spans="3:19" outlineLevel="2" x14ac:dyDescent="0.25">
      <c r="C913" s="108" t="s">
        <v>1430</v>
      </c>
      <c r="D913" s="222">
        <v>901080332</v>
      </c>
      <c r="E913" s="101" t="s">
        <v>152</v>
      </c>
      <c r="F913" s="108" t="s">
        <v>151</v>
      </c>
      <c r="G913" s="121" t="s">
        <v>153</v>
      </c>
      <c r="H913" s="101" t="s">
        <v>22</v>
      </c>
      <c r="J913" s="117">
        <v>1744650</v>
      </c>
      <c r="K913" s="125"/>
      <c r="L913" s="110">
        <v>44911</v>
      </c>
      <c r="M913" s="110">
        <f>+L913+30</f>
        <v>44941</v>
      </c>
      <c r="N913" s="111"/>
      <c r="O913" s="112"/>
      <c r="P913" s="112"/>
      <c r="Q913" s="112"/>
      <c r="R913" s="112"/>
      <c r="S913" s="112"/>
    </row>
    <row r="914" spans="3:19" outlineLevel="1" x14ac:dyDescent="0.25">
      <c r="C914" s="113"/>
      <c r="D914" s="222"/>
      <c r="E914" s="118"/>
      <c r="F914" s="108"/>
      <c r="G914" s="121"/>
      <c r="H914" s="101"/>
      <c r="J914" s="109"/>
      <c r="K914" s="125"/>
      <c r="L914" s="110"/>
      <c r="M914" s="110"/>
      <c r="N914" s="111"/>
      <c r="O914" s="112"/>
      <c r="P914" s="112"/>
      <c r="Q914" s="112"/>
      <c r="R914" s="112"/>
      <c r="S914" s="112"/>
    </row>
    <row r="915" spans="3:19" outlineLevel="2" x14ac:dyDescent="0.25">
      <c r="C915" s="108" t="s">
        <v>1430</v>
      </c>
      <c r="D915" s="222">
        <v>860515462</v>
      </c>
      <c r="E915" s="101" t="s">
        <v>103</v>
      </c>
      <c r="F915" s="108" t="s">
        <v>102</v>
      </c>
      <c r="G915" s="121" t="s">
        <v>104</v>
      </c>
      <c r="H915" s="101" t="s">
        <v>22</v>
      </c>
      <c r="J915" s="109">
        <v>410129</v>
      </c>
      <c r="K915" s="125"/>
      <c r="L915" s="110">
        <v>44680</v>
      </c>
      <c r="M915" s="114">
        <f>+L915+30</f>
        <v>44710</v>
      </c>
      <c r="N915" s="111"/>
      <c r="O915" s="112"/>
      <c r="P915" s="112"/>
      <c r="Q915" s="112"/>
      <c r="R915" s="112"/>
      <c r="S915" s="112"/>
    </row>
    <row r="916" spans="3:19" outlineLevel="2" x14ac:dyDescent="0.25">
      <c r="C916" s="113"/>
      <c r="D916" s="222"/>
      <c r="E916" s="101"/>
      <c r="F916" s="108" t="s">
        <v>105</v>
      </c>
      <c r="G916" s="121" t="s">
        <v>104</v>
      </c>
      <c r="H916" s="101" t="s">
        <v>22</v>
      </c>
      <c r="J916" s="109">
        <v>1619402</v>
      </c>
      <c r="K916" s="125"/>
      <c r="L916" s="110">
        <v>44719</v>
      </c>
      <c r="M916" s="114">
        <f>+L916+30</f>
        <v>44749</v>
      </c>
      <c r="N916" s="111"/>
      <c r="O916" s="112"/>
      <c r="P916" s="112"/>
      <c r="Q916" s="112"/>
      <c r="R916" s="112"/>
      <c r="S916" s="112"/>
    </row>
    <row r="917" spans="3:19" outlineLevel="2" x14ac:dyDescent="0.25">
      <c r="C917" s="113"/>
      <c r="D917" s="222"/>
      <c r="E917" s="101"/>
      <c r="F917" s="108" t="s">
        <v>106</v>
      </c>
      <c r="G917" s="121" t="s">
        <v>104</v>
      </c>
      <c r="H917" s="101" t="s">
        <v>22</v>
      </c>
      <c r="J917" s="109">
        <v>666092</v>
      </c>
      <c r="K917" s="125"/>
      <c r="L917" s="110">
        <v>44735</v>
      </c>
      <c r="M917" s="114">
        <f>+L917+30</f>
        <v>44765</v>
      </c>
      <c r="N917" s="111"/>
      <c r="O917" s="112"/>
      <c r="P917" s="112"/>
      <c r="Q917" s="112"/>
      <c r="R917" s="112"/>
      <c r="S917" s="112"/>
    </row>
    <row r="918" spans="3:19" outlineLevel="2" x14ac:dyDescent="0.25">
      <c r="C918" s="113"/>
      <c r="D918" s="222"/>
      <c r="E918" s="101"/>
      <c r="F918" s="108" t="s">
        <v>107</v>
      </c>
      <c r="G918" s="121" t="s">
        <v>104</v>
      </c>
      <c r="H918" s="101" t="s">
        <v>22</v>
      </c>
      <c r="J918" s="109">
        <v>993466</v>
      </c>
      <c r="K918" s="125"/>
      <c r="L918" s="110">
        <v>44755</v>
      </c>
      <c r="M918" s="114">
        <f>+L918+30</f>
        <v>44785</v>
      </c>
      <c r="N918" s="111"/>
      <c r="O918" s="112"/>
      <c r="P918" s="112"/>
      <c r="Q918" s="112"/>
      <c r="R918" s="112"/>
      <c r="S918" s="112"/>
    </row>
    <row r="919" spans="3:19" outlineLevel="2" x14ac:dyDescent="0.25">
      <c r="C919" s="113"/>
      <c r="D919" s="222"/>
      <c r="E919" s="101"/>
      <c r="F919" s="108" t="s">
        <v>108</v>
      </c>
      <c r="G919" s="121" t="s">
        <v>104</v>
      </c>
      <c r="H919" s="101" t="s">
        <v>22</v>
      </c>
      <c r="J919" s="109">
        <v>880633</v>
      </c>
      <c r="K919" s="125"/>
      <c r="L919" s="114">
        <v>44784</v>
      </c>
      <c r="M919" s="114">
        <f>+L919+30</f>
        <v>44814</v>
      </c>
      <c r="N919" s="126"/>
      <c r="O919" s="127"/>
      <c r="P919" s="127"/>
      <c r="Q919" s="127"/>
      <c r="R919" s="127"/>
      <c r="S919" s="127"/>
    </row>
    <row r="920" spans="3:19" outlineLevel="1" x14ac:dyDescent="0.25">
      <c r="C920" s="113"/>
      <c r="D920" s="222"/>
      <c r="E920" s="118" t="s">
        <v>1178</v>
      </c>
      <c r="F920" s="113" t="s">
        <v>1485</v>
      </c>
      <c r="G920" s="121"/>
      <c r="H920" s="101"/>
      <c r="J920" s="117">
        <f>SUM(J915:J919)</f>
        <v>4569722</v>
      </c>
      <c r="K920" s="125"/>
      <c r="L920" s="114"/>
      <c r="M920" s="114"/>
      <c r="N920" s="126"/>
      <c r="O920" s="127"/>
      <c r="P920" s="127"/>
      <c r="Q920" s="127"/>
      <c r="R920" s="127"/>
      <c r="S920" s="127"/>
    </row>
    <row r="921" spans="3:19" outlineLevel="1" x14ac:dyDescent="0.25">
      <c r="C921" s="113"/>
      <c r="D921" s="222"/>
      <c r="E921" s="118"/>
      <c r="F921" s="108"/>
      <c r="G921" s="121"/>
      <c r="H921" s="101"/>
      <c r="J921" s="109"/>
      <c r="K921" s="125"/>
      <c r="L921" s="114"/>
      <c r="M921" s="114"/>
      <c r="N921" s="126"/>
      <c r="O921" s="127"/>
      <c r="P921" s="127"/>
      <c r="Q921" s="127"/>
      <c r="R921" s="127"/>
      <c r="S921" s="127"/>
    </row>
    <row r="922" spans="3:19" outlineLevel="2" x14ac:dyDescent="0.25">
      <c r="C922" s="108" t="s">
        <v>1430</v>
      </c>
      <c r="D922" s="222">
        <v>830053812</v>
      </c>
      <c r="E922" s="101" t="s">
        <v>269</v>
      </c>
      <c r="F922" s="108" t="s">
        <v>268</v>
      </c>
      <c r="G922" s="162" t="s">
        <v>270</v>
      </c>
      <c r="H922" s="101" t="s">
        <v>22</v>
      </c>
      <c r="J922" s="117">
        <v>200000000</v>
      </c>
      <c r="K922" s="125"/>
      <c r="L922" s="114">
        <v>44315</v>
      </c>
      <c r="M922" s="114">
        <f>+L922+30</f>
        <v>44345</v>
      </c>
      <c r="N922" s="126"/>
      <c r="O922" s="127"/>
      <c r="P922" s="127"/>
      <c r="Q922" s="127"/>
      <c r="R922" s="127"/>
      <c r="S922" s="127"/>
    </row>
    <row r="923" spans="3:19" outlineLevel="1" x14ac:dyDescent="0.25">
      <c r="C923" s="113"/>
      <c r="D923" s="222"/>
      <c r="E923" s="118"/>
      <c r="F923" s="108"/>
      <c r="G923" s="162"/>
      <c r="H923" s="101"/>
      <c r="J923" s="109"/>
      <c r="K923" s="125"/>
      <c r="L923" s="114"/>
      <c r="M923" s="114"/>
      <c r="N923" s="126"/>
      <c r="O923" s="127"/>
      <c r="P923" s="127"/>
      <c r="Q923" s="127"/>
      <c r="R923" s="127"/>
      <c r="S923" s="127"/>
    </row>
    <row r="924" spans="3:19" outlineLevel="2" x14ac:dyDescent="0.25">
      <c r="C924" s="108" t="s">
        <v>1430</v>
      </c>
      <c r="D924" s="222">
        <v>800150280</v>
      </c>
      <c r="E924" s="101" t="s">
        <v>764</v>
      </c>
      <c r="F924" s="108" t="s">
        <v>763</v>
      </c>
      <c r="G924" s="101" t="s">
        <v>765</v>
      </c>
      <c r="H924" s="101" t="s">
        <v>22</v>
      </c>
      <c r="J924" s="109">
        <v>6586455</v>
      </c>
      <c r="K924" s="125"/>
      <c r="L924" s="114">
        <v>44949</v>
      </c>
      <c r="M924" s="114">
        <f>+L924+30</f>
        <v>44979</v>
      </c>
      <c r="N924" s="126"/>
      <c r="O924" s="127"/>
      <c r="P924" s="127"/>
      <c r="Q924" s="127"/>
      <c r="R924" s="127"/>
      <c r="S924" s="127"/>
    </row>
    <row r="925" spans="3:19" outlineLevel="2" x14ac:dyDescent="0.25">
      <c r="C925" s="113"/>
      <c r="D925" s="222"/>
      <c r="E925" s="101"/>
      <c r="F925" s="108" t="s">
        <v>766</v>
      </c>
      <c r="G925" s="101" t="s">
        <v>765</v>
      </c>
      <c r="H925" s="101" t="s">
        <v>22</v>
      </c>
      <c r="J925" s="109">
        <v>7316120</v>
      </c>
      <c r="K925" s="125"/>
      <c r="L925" s="114">
        <v>44985</v>
      </c>
      <c r="M925" s="114">
        <f>+L925+30</f>
        <v>45015</v>
      </c>
      <c r="N925" s="126"/>
      <c r="O925" s="127"/>
      <c r="P925" s="127"/>
      <c r="Q925" s="127"/>
      <c r="R925" s="127"/>
      <c r="S925" s="127"/>
    </row>
    <row r="926" spans="3:19" outlineLevel="2" x14ac:dyDescent="0.25">
      <c r="C926" s="113"/>
      <c r="D926" s="222"/>
      <c r="E926" s="101"/>
      <c r="F926" s="108" t="s">
        <v>767</v>
      </c>
      <c r="G926" s="101" t="s">
        <v>765</v>
      </c>
      <c r="H926" s="101" t="s">
        <v>22</v>
      </c>
      <c r="J926" s="109">
        <v>7316120</v>
      </c>
      <c r="K926" s="125"/>
      <c r="L926" s="114">
        <v>45014</v>
      </c>
      <c r="M926" s="114">
        <f>+L926+30</f>
        <v>45044</v>
      </c>
      <c r="N926" s="126"/>
      <c r="O926" s="127"/>
      <c r="P926" s="127"/>
      <c r="Q926" s="127"/>
      <c r="R926" s="127"/>
      <c r="S926" s="127"/>
    </row>
    <row r="927" spans="3:19" outlineLevel="2" x14ac:dyDescent="0.25">
      <c r="C927" s="113"/>
      <c r="D927" s="222"/>
      <c r="E927" s="101"/>
      <c r="F927" s="108" t="s">
        <v>768</v>
      </c>
      <c r="G927" s="101" t="s">
        <v>765</v>
      </c>
      <c r="H927" s="101" t="s">
        <v>22</v>
      </c>
      <c r="J927" s="109">
        <v>16778600</v>
      </c>
      <c r="K927" s="125"/>
      <c r="L927" s="114">
        <v>45016</v>
      </c>
      <c r="M927" s="114">
        <f>+L927+30</f>
        <v>45046</v>
      </c>
      <c r="N927" s="126"/>
      <c r="O927" s="127"/>
      <c r="P927" s="127"/>
      <c r="Q927" s="127"/>
      <c r="R927" s="127"/>
      <c r="S927" s="127"/>
    </row>
    <row r="928" spans="3:19" outlineLevel="1" x14ac:dyDescent="0.25">
      <c r="C928" s="113"/>
      <c r="D928" s="222"/>
      <c r="E928" s="118" t="s">
        <v>1206</v>
      </c>
      <c r="F928" s="113" t="s">
        <v>1485</v>
      </c>
      <c r="G928" s="101"/>
      <c r="H928" s="101"/>
      <c r="J928" s="117">
        <f>SUM(J924:J927)</f>
        <v>37997295</v>
      </c>
      <c r="K928" s="125"/>
      <c r="L928" s="114"/>
      <c r="M928" s="114"/>
      <c r="N928" s="126"/>
      <c r="O928" s="127"/>
      <c r="P928" s="127"/>
      <c r="Q928" s="127"/>
      <c r="R928" s="127"/>
      <c r="S928" s="127"/>
    </row>
    <row r="929" spans="3:19" outlineLevel="1" x14ac:dyDescent="0.25">
      <c r="C929" s="113"/>
      <c r="D929" s="222"/>
      <c r="E929" s="118"/>
      <c r="F929" s="108"/>
      <c r="G929" s="101"/>
      <c r="H929" s="101"/>
      <c r="J929" s="109"/>
      <c r="K929" s="125"/>
      <c r="L929" s="114"/>
      <c r="M929" s="114"/>
      <c r="N929" s="126"/>
      <c r="O929" s="127"/>
      <c r="P929" s="127"/>
      <c r="Q929" s="127"/>
      <c r="R929" s="127"/>
      <c r="S929" s="127"/>
    </row>
    <row r="930" spans="3:19" outlineLevel="2" x14ac:dyDescent="0.25">
      <c r="C930" s="108" t="s">
        <v>1430</v>
      </c>
      <c r="D930" s="222">
        <v>900227767</v>
      </c>
      <c r="E930" s="101" t="s">
        <v>672</v>
      </c>
      <c r="F930" s="108" t="s">
        <v>671</v>
      </c>
      <c r="G930" s="121" t="s">
        <v>1342</v>
      </c>
      <c r="H930" s="101" t="s">
        <v>22</v>
      </c>
      <c r="J930" s="109">
        <v>9518316.1500000004</v>
      </c>
      <c r="K930" s="125"/>
      <c r="L930" s="110">
        <v>45027</v>
      </c>
      <c r="M930" s="110">
        <f>+L930+30</f>
        <v>45057</v>
      </c>
      <c r="N930" s="111"/>
      <c r="O930" s="112"/>
      <c r="P930" s="112"/>
      <c r="Q930" s="112"/>
      <c r="R930" s="112"/>
      <c r="S930" s="112"/>
    </row>
    <row r="931" spans="3:19" outlineLevel="2" x14ac:dyDescent="0.25">
      <c r="C931" s="113"/>
      <c r="D931" s="222"/>
      <c r="E931" s="101"/>
      <c r="F931" s="108" t="s">
        <v>674</v>
      </c>
      <c r="G931" s="121" t="s">
        <v>1295</v>
      </c>
      <c r="H931" s="101" t="s">
        <v>22</v>
      </c>
      <c r="J931" s="109">
        <v>8249207.3300000001</v>
      </c>
      <c r="K931" s="125"/>
      <c r="L931" s="110">
        <v>45062</v>
      </c>
      <c r="M931" s="110">
        <f>+L931+30</f>
        <v>45092</v>
      </c>
      <c r="N931" s="111"/>
      <c r="O931" s="112"/>
      <c r="P931" s="112"/>
      <c r="Q931" s="112"/>
      <c r="R931" s="112"/>
      <c r="S931" s="112"/>
    </row>
    <row r="932" spans="3:19" outlineLevel="1" x14ac:dyDescent="0.25">
      <c r="C932" s="113"/>
      <c r="D932" s="222"/>
      <c r="E932" s="118" t="s">
        <v>1197</v>
      </c>
      <c r="F932" s="113" t="s">
        <v>1485</v>
      </c>
      <c r="G932" s="121"/>
      <c r="H932" s="101"/>
      <c r="J932" s="117">
        <f>SUM(J930:J931)</f>
        <v>17767523.48</v>
      </c>
      <c r="K932" s="125"/>
      <c r="L932" s="110"/>
      <c r="M932" s="110"/>
      <c r="N932" s="111"/>
      <c r="O932" s="112"/>
      <c r="P932" s="112"/>
      <c r="Q932" s="112"/>
      <c r="R932" s="112"/>
      <c r="S932" s="112"/>
    </row>
    <row r="933" spans="3:19" outlineLevel="1" x14ac:dyDescent="0.25">
      <c r="C933" s="113"/>
      <c r="D933" s="222"/>
      <c r="E933" s="118"/>
      <c r="F933" s="108"/>
      <c r="G933" s="121"/>
      <c r="H933" s="101"/>
      <c r="J933" s="109"/>
      <c r="K933" s="125"/>
      <c r="L933" s="110"/>
      <c r="M933" s="110"/>
      <c r="N933" s="111"/>
      <c r="O933" s="112"/>
      <c r="P933" s="112"/>
      <c r="Q933" s="112"/>
      <c r="R933" s="112"/>
      <c r="S933" s="112"/>
    </row>
    <row r="934" spans="3:19" outlineLevel="2" x14ac:dyDescent="0.25">
      <c r="C934" s="108" t="s">
        <v>1430</v>
      </c>
      <c r="D934" s="222">
        <v>901175648</v>
      </c>
      <c r="E934" s="101" t="s">
        <v>318</v>
      </c>
      <c r="F934" s="108" t="s">
        <v>317</v>
      </c>
      <c r="G934" s="101" t="s">
        <v>319</v>
      </c>
      <c r="H934" s="101" t="s">
        <v>22</v>
      </c>
      <c r="J934" s="117">
        <v>2491404</v>
      </c>
      <c r="K934" s="125"/>
      <c r="L934" s="114">
        <v>44995</v>
      </c>
      <c r="M934" s="114">
        <f>+L934+30</f>
        <v>45025</v>
      </c>
      <c r="N934" s="126"/>
      <c r="O934" s="127"/>
      <c r="P934" s="127"/>
      <c r="Q934" s="127"/>
      <c r="R934" s="127"/>
      <c r="S934" s="127"/>
    </row>
    <row r="935" spans="3:19" outlineLevel="1" x14ac:dyDescent="0.25">
      <c r="C935" s="113"/>
      <c r="D935" s="222"/>
      <c r="E935" s="118"/>
      <c r="F935" s="108"/>
      <c r="G935" s="101"/>
      <c r="H935" s="101"/>
      <c r="J935" s="109"/>
      <c r="K935" s="125"/>
      <c r="L935" s="114"/>
      <c r="M935" s="114"/>
      <c r="N935" s="126"/>
      <c r="O935" s="127"/>
      <c r="P935" s="127"/>
      <c r="Q935" s="127"/>
      <c r="R935" s="127"/>
      <c r="S935" s="127"/>
    </row>
    <row r="936" spans="3:19" outlineLevel="2" x14ac:dyDescent="0.25">
      <c r="C936" s="108" t="s">
        <v>1430</v>
      </c>
      <c r="D936" s="222">
        <v>800215227</v>
      </c>
      <c r="E936" s="101" t="s">
        <v>255</v>
      </c>
      <c r="F936" s="108" t="s">
        <v>254</v>
      </c>
      <c r="G936" s="101" t="s">
        <v>256</v>
      </c>
      <c r="H936" s="101" t="s">
        <v>22</v>
      </c>
      <c r="J936" s="109">
        <v>283815</v>
      </c>
      <c r="K936" s="125"/>
      <c r="L936" s="114">
        <v>44684</v>
      </c>
      <c r="M936" s="114">
        <f>+L936+30</f>
        <v>44714</v>
      </c>
      <c r="N936" s="126"/>
      <c r="O936" s="127"/>
      <c r="P936" s="127"/>
      <c r="Q936" s="127"/>
      <c r="R936" s="127"/>
      <c r="S936" s="127"/>
    </row>
    <row r="937" spans="3:19" outlineLevel="2" x14ac:dyDescent="0.25">
      <c r="C937" s="113"/>
      <c r="D937" s="222"/>
      <c r="E937" s="101"/>
      <c r="F937" s="108" t="s">
        <v>257</v>
      </c>
      <c r="G937" s="101" t="s">
        <v>256</v>
      </c>
      <c r="H937" s="101" t="s">
        <v>22</v>
      </c>
      <c r="J937" s="109">
        <v>283815</v>
      </c>
      <c r="K937" s="125"/>
      <c r="L937" s="114">
        <v>44720</v>
      </c>
      <c r="M937" s="114">
        <f>+L937+30</f>
        <v>44750</v>
      </c>
      <c r="N937" s="126"/>
      <c r="O937" s="127"/>
      <c r="P937" s="127"/>
      <c r="Q937" s="127"/>
      <c r="R937" s="127"/>
      <c r="S937" s="127"/>
    </row>
    <row r="938" spans="3:19" outlineLevel="2" x14ac:dyDescent="0.25">
      <c r="C938" s="113"/>
      <c r="D938" s="222"/>
      <c r="E938" s="101"/>
      <c r="F938" s="108" t="s">
        <v>258</v>
      </c>
      <c r="G938" s="101" t="s">
        <v>256</v>
      </c>
      <c r="H938" s="101" t="s">
        <v>22</v>
      </c>
      <c r="J938" s="109">
        <v>283815</v>
      </c>
      <c r="K938" s="125"/>
      <c r="L938" s="114">
        <v>44744</v>
      </c>
      <c r="M938" s="114">
        <f>+L938+30</f>
        <v>44774</v>
      </c>
      <c r="N938" s="126"/>
      <c r="O938" s="127"/>
      <c r="P938" s="127"/>
      <c r="Q938" s="127"/>
      <c r="R938" s="127"/>
      <c r="S938" s="127"/>
    </row>
    <row r="939" spans="3:19" outlineLevel="1" x14ac:dyDescent="0.25">
      <c r="C939" s="113"/>
      <c r="D939" s="222"/>
      <c r="E939" s="118" t="s">
        <v>1190</v>
      </c>
      <c r="F939" s="113" t="s">
        <v>1485</v>
      </c>
      <c r="G939" s="101"/>
      <c r="H939" s="101"/>
      <c r="J939" s="117">
        <f>SUM(J936:J938)</f>
        <v>851445</v>
      </c>
      <c r="K939" s="125"/>
      <c r="L939" s="114"/>
      <c r="M939" s="114"/>
      <c r="N939" s="126"/>
      <c r="O939" s="127"/>
      <c r="P939" s="127"/>
      <c r="Q939" s="127"/>
      <c r="R939" s="127"/>
      <c r="S939" s="127"/>
    </row>
    <row r="940" spans="3:19" outlineLevel="1" x14ac:dyDescent="0.25">
      <c r="C940" s="113"/>
      <c r="D940" s="222"/>
      <c r="E940" s="118"/>
      <c r="F940" s="108"/>
      <c r="G940" s="101"/>
      <c r="H940" s="101"/>
      <c r="J940" s="109"/>
      <c r="K940" s="125"/>
      <c r="L940" s="114"/>
      <c r="M940" s="114"/>
      <c r="N940" s="126"/>
      <c r="O940" s="127"/>
      <c r="P940" s="127"/>
      <c r="Q940" s="127"/>
      <c r="R940" s="127"/>
      <c r="S940" s="127"/>
    </row>
    <row r="941" spans="3:19" outlineLevel="2" x14ac:dyDescent="0.25">
      <c r="C941" s="108" t="s">
        <v>1430</v>
      </c>
      <c r="D941" s="222">
        <v>6342106</v>
      </c>
      <c r="E941" s="101" t="s">
        <v>727</v>
      </c>
      <c r="F941" s="108" t="s">
        <v>726</v>
      </c>
      <c r="G941" s="101" t="s">
        <v>728</v>
      </c>
      <c r="H941" s="101" t="s">
        <v>22</v>
      </c>
      <c r="J941" s="117">
        <v>1760</v>
      </c>
      <c r="K941" s="125"/>
      <c r="L941" s="114">
        <v>45016</v>
      </c>
      <c r="M941" s="114">
        <v>45046</v>
      </c>
      <c r="N941" s="126"/>
      <c r="O941" s="127"/>
      <c r="P941" s="127"/>
      <c r="Q941" s="127"/>
      <c r="R941" s="127"/>
      <c r="S941" s="127"/>
    </row>
    <row r="942" spans="3:19" outlineLevel="1" x14ac:dyDescent="0.25">
      <c r="C942" s="113"/>
      <c r="D942" s="222"/>
      <c r="E942" s="118"/>
      <c r="F942" s="108"/>
      <c r="G942" s="101"/>
      <c r="H942" s="101"/>
      <c r="J942" s="109"/>
      <c r="K942" s="125"/>
      <c r="L942" s="114"/>
      <c r="M942" s="114"/>
      <c r="N942" s="126"/>
      <c r="O942" s="127"/>
      <c r="P942" s="127"/>
      <c r="Q942" s="127"/>
      <c r="R942" s="127"/>
      <c r="S942" s="127"/>
    </row>
    <row r="943" spans="3:19" outlineLevel="2" x14ac:dyDescent="0.25">
      <c r="C943" s="108" t="s">
        <v>1430</v>
      </c>
      <c r="D943" s="222">
        <v>901428935</v>
      </c>
      <c r="E943" s="101" t="s">
        <v>334</v>
      </c>
      <c r="F943" s="108" t="s">
        <v>329</v>
      </c>
      <c r="G943" s="101" t="s">
        <v>335</v>
      </c>
      <c r="H943" s="101" t="s">
        <v>139</v>
      </c>
      <c r="J943" s="117">
        <v>2027251</v>
      </c>
      <c r="K943" s="125"/>
      <c r="L943" s="114">
        <v>45385</v>
      </c>
      <c r="M943" s="114">
        <v>45780</v>
      </c>
      <c r="N943" s="126"/>
      <c r="O943" s="127"/>
      <c r="P943" s="127"/>
      <c r="Q943" s="127"/>
      <c r="R943" s="127"/>
      <c r="S943" s="127"/>
    </row>
    <row r="944" spans="3:19" outlineLevel="1" x14ac:dyDescent="0.25">
      <c r="C944" s="113"/>
      <c r="D944" s="222"/>
      <c r="E944" s="118"/>
      <c r="F944" s="108"/>
      <c r="G944" s="101"/>
      <c r="H944" s="101"/>
      <c r="J944" s="109"/>
      <c r="K944" s="125"/>
      <c r="L944" s="114"/>
      <c r="M944" s="114"/>
      <c r="N944" s="126"/>
      <c r="O944" s="127"/>
      <c r="P944" s="127"/>
      <c r="Q944" s="127"/>
      <c r="R944" s="127"/>
      <c r="S944" s="127"/>
    </row>
    <row r="945" spans="3:19" outlineLevel="2" x14ac:dyDescent="0.25">
      <c r="C945" s="108" t="s">
        <v>1430</v>
      </c>
      <c r="D945" s="224">
        <v>900177741</v>
      </c>
      <c r="E945" s="122" t="s">
        <v>184</v>
      </c>
      <c r="F945" s="137" t="s">
        <v>183</v>
      </c>
      <c r="G945" s="101" t="s">
        <v>185</v>
      </c>
      <c r="H945" s="101" t="s">
        <v>22</v>
      </c>
      <c r="J945" s="117">
        <v>2483189</v>
      </c>
      <c r="K945" s="178"/>
      <c r="L945" s="114">
        <v>45063</v>
      </c>
      <c r="M945" s="114">
        <f>+L945+30</f>
        <v>45093</v>
      </c>
      <c r="N945" s="111"/>
      <c r="O945" s="112"/>
      <c r="P945" s="112"/>
      <c r="Q945" s="112"/>
      <c r="R945" s="112"/>
      <c r="S945" s="112"/>
    </row>
    <row r="946" spans="3:19" outlineLevel="1" x14ac:dyDescent="0.25">
      <c r="C946" s="113"/>
      <c r="D946" s="224"/>
      <c r="E946" s="175"/>
      <c r="F946" s="137"/>
      <c r="G946" s="101"/>
      <c r="H946" s="101"/>
      <c r="J946" s="109"/>
      <c r="K946" s="178"/>
      <c r="L946" s="114"/>
      <c r="M946" s="114"/>
      <c r="N946" s="111"/>
      <c r="O946" s="112"/>
      <c r="P946" s="112"/>
      <c r="Q946" s="112"/>
      <c r="R946" s="112"/>
      <c r="S946" s="112"/>
    </row>
    <row r="947" spans="3:19" outlineLevel="2" x14ac:dyDescent="0.25">
      <c r="C947" s="108" t="s">
        <v>1430</v>
      </c>
      <c r="D947" s="222">
        <v>900390725</v>
      </c>
      <c r="E947" s="101" t="s">
        <v>292</v>
      </c>
      <c r="F947" s="108" t="s">
        <v>291</v>
      </c>
      <c r="G947" s="101" t="s">
        <v>293</v>
      </c>
      <c r="H947" s="101" t="s">
        <v>22</v>
      </c>
      <c r="J947" s="117">
        <v>190068</v>
      </c>
      <c r="K947" s="125"/>
      <c r="L947" s="114">
        <v>43083</v>
      </c>
      <c r="M947" s="114">
        <f>+L947+30</f>
        <v>43113</v>
      </c>
      <c r="N947" s="126"/>
      <c r="O947" s="127"/>
      <c r="P947" s="127"/>
      <c r="Q947" s="127"/>
      <c r="R947" s="127"/>
      <c r="S947" s="127"/>
    </row>
    <row r="948" spans="3:19" outlineLevel="1" x14ac:dyDescent="0.25">
      <c r="C948" s="113"/>
      <c r="D948" s="222"/>
      <c r="E948" s="118"/>
      <c r="F948" s="108"/>
      <c r="G948" s="101"/>
      <c r="H948" s="101"/>
      <c r="J948" s="109"/>
      <c r="K948" s="125"/>
      <c r="L948" s="114"/>
      <c r="M948" s="114"/>
      <c r="N948" s="126"/>
      <c r="O948" s="127"/>
      <c r="P948" s="127"/>
      <c r="Q948" s="127"/>
      <c r="R948" s="127"/>
      <c r="S948" s="127"/>
    </row>
    <row r="949" spans="3:19" outlineLevel="2" x14ac:dyDescent="0.25">
      <c r="C949" s="108" t="s">
        <v>1430</v>
      </c>
      <c r="D949" s="222">
        <v>900514806</v>
      </c>
      <c r="E949" s="101" t="s">
        <v>298</v>
      </c>
      <c r="F949" s="108" t="s">
        <v>297</v>
      </c>
      <c r="G949" s="121" t="s">
        <v>299</v>
      </c>
      <c r="H949" s="101" t="s">
        <v>22</v>
      </c>
      <c r="J949" s="109">
        <v>2669622</v>
      </c>
      <c r="K949" s="125"/>
      <c r="L949" s="114">
        <v>44501</v>
      </c>
      <c r="M949" s="114">
        <f>+L949+30</f>
        <v>44531</v>
      </c>
      <c r="N949" s="126"/>
      <c r="O949" s="127"/>
      <c r="P949" s="127"/>
      <c r="Q949" s="127"/>
      <c r="R949" s="127"/>
      <c r="S949" s="127"/>
    </row>
    <row r="950" spans="3:19" outlineLevel="2" x14ac:dyDescent="0.25">
      <c r="C950" s="113"/>
      <c r="D950" s="222"/>
      <c r="E950" s="101"/>
      <c r="F950" s="108" t="s">
        <v>300</v>
      </c>
      <c r="G950" s="121" t="s">
        <v>299</v>
      </c>
      <c r="H950" s="101" t="s">
        <v>22</v>
      </c>
      <c r="J950" s="109">
        <v>3538186</v>
      </c>
      <c r="K950" s="125"/>
      <c r="L950" s="114">
        <v>44618</v>
      </c>
      <c r="M950" s="114">
        <f>+L950+30</f>
        <v>44648</v>
      </c>
      <c r="N950" s="126"/>
      <c r="O950" s="127"/>
      <c r="P950" s="127"/>
      <c r="Q950" s="127"/>
      <c r="R950" s="127"/>
      <c r="S950" s="127"/>
    </row>
    <row r="951" spans="3:19" outlineLevel="2" x14ac:dyDescent="0.25">
      <c r="C951" s="113"/>
      <c r="D951" s="222"/>
      <c r="E951" s="101"/>
      <c r="F951" s="108" t="s">
        <v>1371</v>
      </c>
      <c r="G951" s="121" t="s">
        <v>299</v>
      </c>
      <c r="H951" s="101" t="s">
        <v>22</v>
      </c>
      <c r="J951" s="109">
        <v>924266</v>
      </c>
      <c r="K951" s="125"/>
      <c r="L951" s="114">
        <v>44635</v>
      </c>
      <c r="M951" s="114">
        <f>+L951+30</f>
        <v>44665</v>
      </c>
      <c r="N951" s="126"/>
      <c r="O951" s="127"/>
      <c r="P951" s="127"/>
      <c r="Q951" s="127"/>
      <c r="R951" s="127"/>
      <c r="S951" s="127"/>
    </row>
    <row r="952" spans="3:19" outlineLevel="2" x14ac:dyDescent="0.25">
      <c r="C952" s="113"/>
      <c r="D952" s="222"/>
      <c r="E952" s="101"/>
      <c r="F952" s="108" t="s">
        <v>302</v>
      </c>
      <c r="G952" s="121" t="s">
        <v>299</v>
      </c>
      <c r="H952" s="101" t="s">
        <v>22</v>
      </c>
      <c r="J952" s="109">
        <v>2026777</v>
      </c>
      <c r="K952" s="125"/>
      <c r="L952" s="114">
        <v>44651</v>
      </c>
      <c r="M952" s="114">
        <f>+L952+30</f>
        <v>44681</v>
      </c>
      <c r="N952" s="126"/>
      <c r="O952" s="127"/>
      <c r="P952" s="127"/>
      <c r="Q952" s="127"/>
      <c r="R952" s="127"/>
      <c r="S952" s="127"/>
    </row>
    <row r="953" spans="3:19" outlineLevel="2" x14ac:dyDescent="0.25">
      <c r="C953" s="113"/>
      <c r="D953" s="222"/>
      <c r="E953" s="101"/>
      <c r="F953" s="108" t="s">
        <v>303</v>
      </c>
      <c r="G953" s="121" t="s">
        <v>299</v>
      </c>
      <c r="H953" s="101" t="s">
        <v>22</v>
      </c>
      <c r="J953" s="109">
        <v>933612</v>
      </c>
      <c r="K953" s="125"/>
      <c r="L953" s="114">
        <v>44651</v>
      </c>
      <c r="M953" s="114">
        <f>+L953+30</f>
        <v>44681</v>
      </c>
      <c r="N953" s="126"/>
      <c r="O953" s="127"/>
      <c r="P953" s="127"/>
      <c r="Q953" s="127"/>
      <c r="R953" s="127"/>
      <c r="S953" s="127"/>
    </row>
    <row r="954" spans="3:19" outlineLevel="2" x14ac:dyDescent="0.25">
      <c r="C954" s="113"/>
      <c r="D954" s="222"/>
      <c r="E954" s="101"/>
      <c r="F954" s="108" t="s">
        <v>1372</v>
      </c>
      <c r="G954" s="121"/>
      <c r="H954" s="101"/>
      <c r="J954" s="109">
        <v>499069</v>
      </c>
      <c r="K954" s="125"/>
      <c r="L954" s="114"/>
      <c r="M954" s="114"/>
      <c r="N954" s="126"/>
      <c r="O954" s="127"/>
      <c r="P954" s="127"/>
      <c r="Q954" s="127"/>
      <c r="R954" s="127"/>
      <c r="S954" s="127"/>
    </row>
    <row r="955" spans="3:19" outlineLevel="2" x14ac:dyDescent="0.25">
      <c r="C955" s="113"/>
      <c r="D955" s="222"/>
      <c r="E955" s="101"/>
      <c r="F955" s="108" t="s">
        <v>304</v>
      </c>
      <c r="G955" s="121" t="s">
        <v>299</v>
      </c>
      <c r="H955" s="101" t="s">
        <v>22</v>
      </c>
      <c r="J955" s="109">
        <v>875548</v>
      </c>
      <c r="K955" s="125"/>
      <c r="L955" s="114">
        <v>44734</v>
      </c>
      <c r="M955" s="114">
        <f>+L955+30</f>
        <v>44764</v>
      </c>
      <c r="N955" s="126"/>
      <c r="O955" s="127"/>
      <c r="P955" s="127"/>
      <c r="Q955" s="127"/>
      <c r="R955" s="127"/>
      <c r="S955" s="127"/>
    </row>
    <row r="956" spans="3:19" outlineLevel="1" x14ac:dyDescent="0.25">
      <c r="C956" s="113"/>
      <c r="D956" s="222"/>
      <c r="E956" s="118" t="s">
        <v>1193</v>
      </c>
      <c r="F956" s="113" t="s">
        <v>1485</v>
      </c>
      <c r="G956" s="121"/>
      <c r="H956" s="101"/>
      <c r="J956" s="117">
        <f>SUM(J949:J955)</f>
        <v>11467080</v>
      </c>
      <c r="K956" s="125"/>
      <c r="L956" s="114"/>
      <c r="M956" s="114"/>
      <c r="N956" s="126"/>
      <c r="O956" s="127"/>
      <c r="P956" s="127"/>
      <c r="Q956" s="127"/>
      <c r="R956" s="127"/>
      <c r="S956" s="127"/>
    </row>
    <row r="957" spans="3:19" outlineLevel="1" x14ac:dyDescent="0.25">
      <c r="C957" s="113"/>
      <c r="D957" s="222"/>
      <c r="E957" s="118"/>
      <c r="F957" s="108"/>
      <c r="G957" s="121"/>
      <c r="H957" s="101"/>
      <c r="J957" s="109"/>
      <c r="K957" s="125"/>
      <c r="L957" s="114"/>
      <c r="M957" s="114"/>
      <c r="N957" s="126"/>
      <c r="O957" s="127"/>
      <c r="P957" s="127"/>
      <c r="Q957" s="127"/>
      <c r="R957" s="127"/>
      <c r="S957" s="127"/>
    </row>
    <row r="958" spans="3:19" outlineLevel="2" x14ac:dyDescent="0.25">
      <c r="C958" s="108" t="s">
        <v>1430</v>
      </c>
      <c r="D958" s="222">
        <v>800175087</v>
      </c>
      <c r="E958" s="101" t="s">
        <v>130</v>
      </c>
      <c r="F958" s="108" t="s">
        <v>1400</v>
      </c>
      <c r="G958" s="121" t="s">
        <v>131</v>
      </c>
      <c r="H958" s="101" t="s">
        <v>22</v>
      </c>
      <c r="J958" s="109">
        <v>357000</v>
      </c>
      <c r="K958" s="125"/>
      <c r="L958" s="114">
        <v>45233</v>
      </c>
      <c r="M958" s="114">
        <f>+L958+30</f>
        <v>45263</v>
      </c>
      <c r="N958" s="126"/>
      <c r="O958" s="127"/>
      <c r="P958" s="127"/>
      <c r="Q958" s="127"/>
      <c r="R958" s="127"/>
      <c r="S958" s="127"/>
    </row>
    <row r="959" spans="3:19" outlineLevel="2" x14ac:dyDescent="0.25">
      <c r="C959" s="113"/>
      <c r="D959" s="222"/>
      <c r="E959" s="101"/>
      <c r="F959" s="108" t="s">
        <v>1399</v>
      </c>
      <c r="G959" s="121" t="s">
        <v>131</v>
      </c>
      <c r="H959" s="101" t="s">
        <v>22</v>
      </c>
      <c r="J959" s="109">
        <v>11900000</v>
      </c>
      <c r="K959" s="125"/>
      <c r="L959" s="114">
        <v>45169</v>
      </c>
      <c r="M959" s="114">
        <f>+L959+30</f>
        <v>45199</v>
      </c>
      <c r="N959" s="126"/>
      <c r="O959" s="112"/>
      <c r="P959" s="112"/>
      <c r="Q959" s="112"/>
      <c r="R959" s="112"/>
      <c r="S959" s="112"/>
    </row>
    <row r="960" spans="3:19" outlineLevel="2" x14ac:dyDescent="0.25">
      <c r="C960" s="113"/>
      <c r="D960" s="222"/>
      <c r="E960" s="101"/>
      <c r="F960" s="108" t="s">
        <v>1401</v>
      </c>
      <c r="G960" s="121"/>
      <c r="H960" s="101"/>
      <c r="J960" s="109">
        <v>3213000</v>
      </c>
      <c r="K960" s="125"/>
      <c r="L960" s="114"/>
      <c r="M960" s="114" t="s">
        <v>1437</v>
      </c>
      <c r="N960" s="126"/>
      <c r="O960" s="112"/>
      <c r="P960" s="112"/>
      <c r="Q960" s="112"/>
      <c r="R960" s="112"/>
      <c r="S960" s="112"/>
    </row>
    <row r="961" spans="3:19" outlineLevel="2" x14ac:dyDescent="0.25">
      <c r="C961" s="113"/>
      <c r="D961" s="222"/>
      <c r="E961" s="101"/>
      <c r="F961" s="108" t="s">
        <v>1402</v>
      </c>
      <c r="G961" s="121"/>
      <c r="H961" s="101"/>
      <c r="J961" s="109">
        <v>178500</v>
      </c>
      <c r="K961" s="125"/>
      <c r="L961" s="114"/>
      <c r="M961" s="114" t="s">
        <v>1437</v>
      </c>
      <c r="N961" s="126"/>
      <c r="O961" s="112"/>
      <c r="P961" s="112"/>
      <c r="Q961" s="112"/>
      <c r="R961" s="112"/>
      <c r="S961" s="112"/>
    </row>
    <row r="962" spans="3:19" outlineLevel="1" x14ac:dyDescent="0.25">
      <c r="C962" s="113"/>
      <c r="D962" s="222"/>
      <c r="E962" s="118" t="s">
        <v>1180</v>
      </c>
      <c r="F962" s="113" t="s">
        <v>1485</v>
      </c>
      <c r="G962" s="121"/>
      <c r="H962" s="101"/>
      <c r="J962" s="117">
        <f>SUM(J958:J961)</f>
        <v>15648500</v>
      </c>
      <c r="K962" s="125"/>
      <c r="L962" s="114"/>
      <c r="M962" s="114"/>
      <c r="N962" s="126"/>
      <c r="O962" s="112"/>
      <c r="P962" s="112"/>
      <c r="Q962" s="112"/>
      <c r="R962" s="112"/>
      <c r="S962" s="112"/>
    </row>
    <row r="963" spans="3:19" outlineLevel="1" x14ac:dyDescent="0.25">
      <c r="C963" s="113"/>
      <c r="D963" s="222"/>
      <c r="E963" s="118"/>
      <c r="F963" s="108"/>
      <c r="G963" s="121"/>
      <c r="H963" s="101"/>
      <c r="J963" s="109"/>
      <c r="K963" s="125"/>
      <c r="L963" s="114"/>
      <c r="M963" s="114"/>
      <c r="N963" s="126"/>
      <c r="O963" s="112"/>
      <c r="P963" s="112"/>
      <c r="Q963" s="112"/>
      <c r="R963" s="112"/>
      <c r="S963" s="112"/>
    </row>
    <row r="964" spans="3:19" outlineLevel="2" x14ac:dyDescent="0.25">
      <c r="C964" s="108" t="s">
        <v>1430</v>
      </c>
      <c r="D964" s="222">
        <v>900834840</v>
      </c>
      <c r="E964" s="101" t="s">
        <v>720</v>
      </c>
      <c r="F964" s="108" t="s">
        <v>719</v>
      </c>
      <c r="G964" s="121" t="s">
        <v>721</v>
      </c>
      <c r="H964" s="101" t="s">
        <v>22</v>
      </c>
      <c r="J964" s="109">
        <v>1590280</v>
      </c>
      <c r="K964" s="125"/>
      <c r="L964" s="114">
        <v>45076</v>
      </c>
      <c r="M964" s="114">
        <f>+L964+30</f>
        <v>45106</v>
      </c>
      <c r="N964" s="126"/>
      <c r="O964" s="127"/>
      <c r="P964" s="127"/>
      <c r="Q964" s="127"/>
      <c r="R964" s="127"/>
      <c r="S964" s="127"/>
    </row>
    <row r="965" spans="3:19" outlineLevel="2" x14ac:dyDescent="0.25">
      <c r="C965" s="113"/>
      <c r="D965" s="222"/>
      <c r="E965" s="101"/>
      <c r="F965" s="108" t="s">
        <v>722</v>
      </c>
      <c r="G965" s="121" t="s">
        <v>721</v>
      </c>
      <c r="H965" s="101" t="s">
        <v>22</v>
      </c>
      <c r="J965" s="109">
        <v>1590280</v>
      </c>
      <c r="K965" s="125"/>
      <c r="L965" s="114">
        <v>45107</v>
      </c>
      <c r="M965" s="114">
        <f>+L965+30</f>
        <v>45137</v>
      </c>
      <c r="N965" s="126"/>
      <c r="O965" s="127"/>
      <c r="P965" s="127"/>
      <c r="Q965" s="127"/>
      <c r="R965" s="127"/>
      <c r="S965" s="127"/>
    </row>
    <row r="966" spans="3:19" outlineLevel="2" x14ac:dyDescent="0.25">
      <c r="C966" s="113"/>
      <c r="D966" s="222"/>
      <c r="E966" s="101"/>
      <c r="F966" s="108" t="s">
        <v>723</v>
      </c>
      <c r="G966" s="121" t="s">
        <v>721</v>
      </c>
      <c r="H966" s="101" t="s">
        <v>22</v>
      </c>
      <c r="J966" s="109">
        <v>1590280</v>
      </c>
      <c r="K966" s="125"/>
      <c r="L966" s="114">
        <v>45135</v>
      </c>
      <c r="M966" s="114">
        <f>+L966+30</f>
        <v>45165</v>
      </c>
      <c r="N966" s="126"/>
      <c r="O966" s="127"/>
      <c r="P966" s="127"/>
      <c r="Q966" s="127"/>
      <c r="R966" s="127"/>
      <c r="S966" s="127"/>
    </row>
    <row r="967" spans="3:19" outlineLevel="2" x14ac:dyDescent="0.25">
      <c r="C967" s="113"/>
      <c r="D967" s="222"/>
      <c r="E967" s="101"/>
      <c r="F967" s="108" t="s">
        <v>724</v>
      </c>
      <c r="G967" s="121" t="s">
        <v>721</v>
      </c>
      <c r="H967" s="101" t="s">
        <v>22</v>
      </c>
      <c r="J967" s="109">
        <v>1590280</v>
      </c>
      <c r="K967" s="125"/>
      <c r="L967" s="114">
        <v>45167</v>
      </c>
      <c r="M967" s="114">
        <v>45167</v>
      </c>
      <c r="N967" s="126"/>
      <c r="O967" s="127"/>
      <c r="P967" s="127"/>
      <c r="Q967" s="127"/>
      <c r="R967" s="127"/>
      <c r="S967" s="127"/>
    </row>
    <row r="968" spans="3:19" outlineLevel="1" x14ac:dyDescent="0.25">
      <c r="C968" s="113"/>
      <c r="D968" s="222"/>
      <c r="E968" s="118" t="s">
        <v>1202</v>
      </c>
      <c r="F968" s="113" t="s">
        <v>1485</v>
      </c>
      <c r="G968" s="121"/>
      <c r="H968" s="101"/>
      <c r="J968" s="117">
        <f>SUM(J964:J967)</f>
        <v>6361120</v>
      </c>
      <c r="K968" s="125"/>
      <c r="L968" s="114"/>
      <c r="M968" s="114"/>
      <c r="N968" s="126"/>
      <c r="O968" s="127"/>
      <c r="P968" s="127"/>
      <c r="Q968" s="127"/>
      <c r="R968" s="127"/>
      <c r="S968" s="127"/>
    </row>
    <row r="969" spans="3:19" outlineLevel="1" x14ac:dyDescent="0.25">
      <c r="C969" s="113"/>
      <c r="D969" s="222"/>
      <c r="E969" s="118"/>
      <c r="F969" s="108"/>
      <c r="G969" s="121"/>
      <c r="H969" s="101"/>
      <c r="J969" s="109"/>
      <c r="K969" s="125"/>
      <c r="L969" s="114"/>
      <c r="M969" s="114"/>
      <c r="N969" s="126"/>
      <c r="O969" s="127"/>
      <c r="P969" s="127"/>
      <c r="Q969" s="127"/>
      <c r="R969" s="127"/>
      <c r="S969" s="127"/>
    </row>
    <row r="970" spans="3:19" outlineLevel="2" x14ac:dyDescent="0.25">
      <c r="C970" s="108" t="s">
        <v>1430</v>
      </c>
      <c r="D970" s="222">
        <v>901069846</v>
      </c>
      <c r="E970" s="101" t="s">
        <v>309</v>
      </c>
      <c r="F970" s="108" t="s">
        <v>308</v>
      </c>
      <c r="G970" s="121" t="s">
        <v>1347</v>
      </c>
      <c r="H970" s="101" t="s">
        <v>22</v>
      </c>
      <c r="J970" s="117">
        <v>74283371</v>
      </c>
      <c r="K970" s="125"/>
      <c r="L970" s="114">
        <v>45183</v>
      </c>
      <c r="M970" s="114">
        <f>+L970+30</f>
        <v>45213</v>
      </c>
      <c r="N970" s="180"/>
      <c r="O970" s="127"/>
      <c r="P970" s="127"/>
      <c r="Q970" s="127"/>
      <c r="R970" s="127"/>
      <c r="S970" s="127"/>
    </row>
    <row r="971" spans="3:19" outlineLevel="1" x14ac:dyDescent="0.25">
      <c r="C971" s="113"/>
      <c r="D971" s="222"/>
      <c r="E971" s="118"/>
      <c r="F971" s="108"/>
      <c r="G971" s="121"/>
      <c r="H971" s="101"/>
      <c r="J971" s="109"/>
      <c r="K971" s="125"/>
      <c r="L971" s="114"/>
      <c r="M971" s="114"/>
      <c r="N971" s="126"/>
      <c r="O971" s="127"/>
      <c r="P971" s="127"/>
      <c r="Q971" s="127"/>
      <c r="R971" s="127"/>
      <c r="S971" s="127"/>
    </row>
    <row r="972" spans="3:19" outlineLevel="2" x14ac:dyDescent="0.25">
      <c r="C972" s="108" t="s">
        <v>1430</v>
      </c>
      <c r="D972" s="222">
        <v>900275794</v>
      </c>
      <c r="E972" s="101" t="s">
        <v>332</v>
      </c>
      <c r="F972" s="108" t="s">
        <v>329</v>
      </c>
      <c r="G972" s="101" t="s">
        <v>333</v>
      </c>
      <c r="H972" s="101" t="s">
        <v>139</v>
      </c>
      <c r="J972" s="117">
        <v>12524083</v>
      </c>
      <c r="K972" s="125"/>
      <c r="L972" s="114">
        <v>45351</v>
      </c>
      <c r="M972" s="114">
        <v>45351</v>
      </c>
      <c r="N972" s="126"/>
      <c r="O972" s="127"/>
      <c r="P972" s="127"/>
      <c r="Q972" s="127"/>
      <c r="R972" s="127"/>
      <c r="S972" s="127"/>
    </row>
    <row r="973" spans="3:19" outlineLevel="1" x14ac:dyDescent="0.25">
      <c r="C973" s="113"/>
      <c r="D973" s="222"/>
      <c r="E973" s="118"/>
      <c r="F973" s="108"/>
      <c r="G973" s="101"/>
      <c r="H973" s="101"/>
      <c r="J973" s="109"/>
      <c r="K973" s="125"/>
      <c r="L973" s="114"/>
      <c r="M973" s="114"/>
      <c r="N973" s="126"/>
      <c r="O973" s="127"/>
      <c r="P973" s="127"/>
      <c r="Q973" s="127"/>
      <c r="R973" s="127"/>
      <c r="S973" s="127"/>
    </row>
    <row r="974" spans="3:19" outlineLevel="2" x14ac:dyDescent="0.25">
      <c r="C974" s="108" t="s">
        <v>1430</v>
      </c>
      <c r="D974" s="222">
        <v>38962668</v>
      </c>
      <c r="E974" s="101" t="s">
        <v>138</v>
      </c>
      <c r="F974" s="108"/>
      <c r="G974" s="162"/>
      <c r="H974" s="101" t="s">
        <v>139</v>
      </c>
      <c r="J974" s="117">
        <v>7910002</v>
      </c>
      <c r="K974" s="125"/>
      <c r="L974" s="110"/>
      <c r="M974" s="114" t="s">
        <v>1437</v>
      </c>
      <c r="N974" s="111"/>
      <c r="O974" s="112"/>
      <c r="P974" s="112"/>
      <c r="Q974" s="112"/>
      <c r="R974" s="112"/>
      <c r="S974" s="112"/>
    </row>
    <row r="975" spans="3:19" outlineLevel="1" x14ac:dyDescent="0.25">
      <c r="C975" s="113"/>
      <c r="D975" s="222"/>
      <c r="E975" s="118"/>
      <c r="F975" s="108"/>
      <c r="G975" s="162"/>
      <c r="H975" s="101"/>
      <c r="J975" s="109"/>
      <c r="K975" s="125"/>
      <c r="L975" s="110"/>
      <c r="M975" s="110"/>
      <c r="N975" s="111"/>
      <c r="O975" s="112"/>
      <c r="P975" s="112"/>
      <c r="Q975" s="112"/>
      <c r="R975" s="112"/>
      <c r="S975" s="112"/>
    </row>
    <row r="976" spans="3:19" outlineLevel="2" x14ac:dyDescent="0.25">
      <c r="C976" s="108" t="s">
        <v>1430</v>
      </c>
      <c r="D976" s="222">
        <v>890800450</v>
      </c>
      <c r="E976" s="101" t="s">
        <v>1425</v>
      </c>
      <c r="F976" s="108" t="s">
        <v>1405</v>
      </c>
      <c r="G976" s="101" t="s">
        <v>508</v>
      </c>
      <c r="H976" s="101" t="s">
        <v>22</v>
      </c>
      <c r="J976" s="109">
        <v>2996515</v>
      </c>
      <c r="K976" s="125"/>
      <c r="L976" s="114">
        <v>45230</v>
      </c>
      <c r="M976" s="114">
        <f>+L976+30</f>
        <v>45260</v>
      </c>
      <c r="N976" s="126"/>
      <c r="O976" s="127"/>
      <c r="P976" s="127"/>
      <c r="Q976" s="127"/>
      <c r="R976" s="127"/>
      <c r="S976" s="127"/>
    </row>
    <row r="977" spans="3:19" outlineLevel="2" x14ac:dyDescent="0.25">
      <c r="C977" s="113"/>
      <c r="D977" s="222"/>
      <c r="E977" s="101"/>
      <c r="F977" s="108" t="s">
        <v>1406</v>
      </c>
      <c r="G977" s="101" t="s">
        <v>508</v>
      </c>
      <c r="H977" s="101" t="s">
        <v>22</v>
      </c>
      <c r="J977" s="109">
        <v>9585395</v>
      </c>
      <c r="K977" s="125"/>
      <c r="L977" s="114">
        <v>45230</v>
      </c>
      <c r="M977" s="114">
        <f>+L977+30</f>
        <v>45260</v>
      </c>
      <c r="N977" s="126"/>
      <c r="O977" s="127"/>
      <c r="P977" s="127"/>
      <c r="Q977" s="127"/>
      <c r="R977" s="127"/>
      <c r="S977" s="127"/>
    </row>
    <row r="978" spans="3:19" outlineLevel="2" x14ac:dyDescent="0.25">
      <c r="C978" s="113"/>
      <c r="D978" s="222"/>
      <c r="E978" s="101"/>
      <c r="F978" s="108" t="s">
        <v>1407</v>
      </c>
      <c r="G978" s="101"/>
      <c r="H978" s="101"/>
      <c r="J978" s="109">
        <v>9806550</v>
      </c>
      <c r="K978" s="125"/>
      <c r="L978" s="114"/>
      <c r="M978" s="114" t="s">
        <v>1437</v>
      </c>
      <c r="N978" s="126"/>
      <c r="O978" s="127"/>
      <c r="P978" s="127"/>
      <c r="Q978" s="127"/>
      <c r="R978" s="127"/>
      <c r="S978" s="127"/>
    </row>
    <row r="979" spans="3:19" outlineLevel="1" x14ac:dyDescent="0.25">
      <c r="C979" s="113"/>
      <c r="D979" s="222"/>
      <c r="E979" s="118" t="s">
        <v>1210</v>
      </c>
      <c r="F979" s="113" t="s">
        <v>1485</v>
      </c>
      <c r="G979" s="101"/>
      <c r="H979" s="101"/>
      <c r="J979" s="117">
        <f>SUM(J976:J978)</f>
        <v>22388460</v>
      </c>
      <c r="K979" s="125"/>
      <c r="L979" s="114"/>
      <c r="M979" s="114"/>
      <c r="N979" s="126"/>
      <c r="O979" s="127"/>
      <c r="P979" s="127"/>
      <c r="Q979" s="127"/>
      <c r="R979" s="127"/>
      <c r="S979" s="127"/>
    </row>
    <row r="980" spans="3:19" outlineLevel="1" x14ac:dyDescent="0.25">
      <c r="C980" s="113"/>
      <c r="D980" s="222"/>
      <c r="E980" s="118"/>
      <c r="F980" s="108"/>
      <c r="G980" s="101"/>
      <c r="H980" s="101"/>
      <c r="J980" s="109"/>
      <c r="K980" s="125"/>
      <c r="L980" s="114"/>
      <c r="M980" s="114"/>
      <c r="N980" s="126"/>
      <c r="O980" s="127"/>
      <c r="P980" s="127"/>
      <c r="Q980" s="127"/>
      <c r="R980" s="127"/>
      <c r="S980" s="127"/>
    </row>
    <row r="981" spans="3:19" outlineLevel="2" x14ac:dyDescent="0.25">
      <c r="C981" s="108" t="s">
        <v>1430</v>
      </c>
      <c r="D981" s="222">
        <v>900916121</v>
      </c>
      <c r="E981" s="101" t="s">
        <v>315</v>
      </c>
      <c r="F981" s="108" t="s">
        <v>314</v>
      </c>
      <c r="G981" s="101" t="s">
        <v>316</v>
      </c>
      <c r="H981" s="101" t="s">
        <v>22</v>
      </c>
      <c r="J981" s="117">
        <v>475325</v>
      </c>
      <c r="K981" s="125"/>
      <c r="L981" s="114">
        <v>44789</v>
      </c>
      <c r="M981" s="114">
        <f>+L981+30</f>
        <v>44819</v>
      </c>
      <c r="N981" s="126"/>
      <c r="O981" s="127"/>
      <c r="P981" s="127"/>
      <c r="Q981" s="127"/>
      <c r="R981" s="127"/>
      <c r="S981" s="127"/>
    </row>
    <row r="982" spans="3:19" outlineLevel="1" x14ac:dyDescent="0.25">
      <c r="C982" s="113"/>
      <c r="D982" s="222"/>
      <c r="E982" s="118"/>
      <c r="F982" s="108"/>
      <c r="G982" s="101"/>
      <c r="H982" s="101"/>
      <c r="J982" s="109"/>
      <c r="K982" s="125"/>
      <c r="L982" s="114"/>
      <c r="M982" s="114"/>
      <c r="N982" s="126"/>
      <c r="O982" s="127"/>
      <c r="P982" s="127"/>
      <c r="Q982" s="127"/>
      <c r="R982" s="127"/>
      <c r="S982" s="127"/>
    </row>
    <row r="983" spans="3:19" outlineLevel="2" x14ac:dyDescent="0.25">
      <c r="C983" s="108" t="s">
        <v>1430</v>
      </c>
      <c r="D983" s="222">
        <v>830054864</v>
      </c>
      <c r="E983" s="101" t="s">
        <v>781</v>
      </c>
      <c r="F983" s="108" t="s">
        <v>780</v>
      </c>
      <c r="G983" s="162" t="s">
        <v>782</v>
      </c>
      <c r="H983" s="101" t="s">
        <v>22</v>
      </c>
      <c r="J983" s="109">
        <v>18282880</v>
      </c>
      <c r="K983" s="125"/>
      <c r="L983" s="114">
        <v>45006</v>
      </c>
      <c r="M983" s="114">
        <f>+L983+30</f>
        <v>45036</v>
      </c>
      <c r="N983" s="126"/>
      <c r="O983" s="127"/>
      <c r="P983" s="127"/>
      <c r="Q983" s="127"/>
      <c r="R983" s="127"/>
      <c r="S983" s="127"/>
    </row>
    <row r="984" spans="3:19" outlineLevel="2" x14ac:dyDescent="0.25">
      <c r="C984" s="113"/>
      <c r="D984" s="222"/>
      <c r="E984" s="101"/>
      <c r="F984" s="108" t="s">
        <v>783</v>
      </c>
      <c r="G984" s="162" t="s">
        <v>782</v>
      </c>
      <c r="H984" s="101" t="s">
        <v>22</v>
      </c>
      <c r="J984" s="109">
        <v>123347400</v>
      </c>
      <c r="K984" s="125"/>
      <c r="L984" s="114">
        <v>45019</v>
      </c>
      <c r="M984" s="114">
        <f>+L984+30</f>
        <v>45049</v>
      </c>
      <c r="N984" s="126"/>
      <c r="O984" s="127"/>
      <c r="P984" s="127"/>
      <c r="Q984" s="127"/>
      <c r="R984" s="127"/>
      <c r="S984" s="127"/>
    </row>
    <row r="985" spans="3:19" outlineLevel="1" x14ac:dyDescent="0.25">
      <c r="C985" s="113"/>
      <c r="D985" s="222"/>
      <c r="E985" s="118" t="s">
        <v>1208</v>
      </c>
      <c r="F985" s="113" t="s">
        <v>1485</v>
      </c>
      <c r="G985" s="162"/>
      <c r="H985" s="101"/>
      <c r="J985" s="117">
        <f>SUM(J983:J984)</f>
        <v>141630280</v>
      </c>
      <c r="K985" s="125"/>
      <c r="L985" s="114"/>
      <c r="M985" s="114"/>
      <c r="N985" s="126"/>
      <c r="O985" s="127"/>
      <c r="P985" s="127"/>
      <c r="Q985" s="127"/>
      <c r="R985" s="127"/>
      <c r="S985" s="127"/>
    </row>
    <row r="986" spans="3:19" outlineLevel="1" x14ac:dyDescent="0.25">
      <c r="C986" s="113"/>
      <c r="D986" s="222"/>
      <c r="E986" s="118"/>
      <c r="F986" s="108"/>
      <c r="G986" s="162"/>
      <c r="H986" s="101"/>
      <c r="J986" s="109"/>
      <c r="K986" s="125"/>
      <c r="L986" s="114"/>
      <c r="M986" s="114"/>
      <c r="N986" s="126"/>
      <c r="O986" s="127"/>
      <c r="P986" s="127"/>
      <c r="Q986" s="127"/>
      <c r="R986" s="127"/>
      <c r="S986" s="127"/>
    </row>
    <row r="987" spans="3:19" outlineLevel="2" x14ac:dyDescent="0.25">
      <c r="C987" s="108" t="s">
        <v>1430</v>
      </c>
      <c r="D987" s="222">
        <v>901432215</v>
      </c>
      <c r="E987" s="101" t="s">
        <v>336</v>
      </c>
      <c r="F987" s="108" t="s">
        <v>329</v>
      </c>
      <c r="G987" s="101" t="s">
        <v>337</v>
      </c>
      <c r="H987" s="101" t="s">
        <v>139</v>
      </c>
      <c r="J987" s="117">
        <v>513165</v>
      </c>
      <c r="K987" s="125"/>
      <c r="L987" s="114"/>
      <c r="M987" s="114" t="s">
        <v>1437</v>
      </c>
      <c r="N987" s="126"/>
      <c r="O987" s="127"/>
      <c r="P987" s="127"/>
      <c r="Q987" s="127"/>
      <c r="R987" s="127"/>
      <c r="S987" s="127"/>
    </row>
    <row r="988" spans="3:19" outlineLevel="1" x14ac:dyDescent="0.25">
      <c r="C988" s="113"/>
      <c r="D988" s="222"/>
      <c r="E988" s="118"/>
      <c r="F988" s="108"/>
      <c r="G988" s="101"/>
      <c r="H988" s="101"/>
      <c r="J988" s="109"/>
      <c r="K988" s="125"/>
      <c r="L988" s="114"/>
      <c r="M988" s="114"/>
      <c r="N988" s="126"/>
      <c r="O988" s="127"/>
      <c r="P988" s="127"/>
      <c r="Q988" s="127"/>
      <c r="R988" s="127"/>
      <c r="S988" s="127"/>
    </row>
    <row r="989" spans="3:19" outlineLevel="2" x14ac:dyDescent="0.25">
      <c r="C989" s="108" t="s">
        <v>1430</v>
      </c>
      <c r="D989" s="222">
        <v>900480022</v>
      </c>
      <c r="E989" s="101" t="s">
        <v>67</v>
      </c>
      <c r="F989" s="108" t="s">
        <v>36</v>
      </c>
      <c r="G989" s="101" t="s">
        <v>24</v>
      </c>
      <c r="H989" s="101" t="s">
        <v>22</v>
      </c>
      <c r="J989" s="109">
        <v>1500000000</v>
      </c>
      <c r="K989" s="125">
        <v>1.2500000000000001E-2</v>
      </c>
      <c r="L989" s="114">
        <v>43600</v>
      </c>
      <c r="M989" s="114" t="s">
        <v>1437</v>
      </c>
      <c r="N989" s="126"/>
      <c r="O989" s="127"/>
      <c r="P989" s="127"/>
      <c r="Q989" s="127"/>
      <c r="R989" s="127"/>
      <c r="S989" s="127"/>
    </row>
    <row r="990" spans="3:19" outlineLevel="2" x14ac:dyDescent="0.25">
      <c r="C990" s="113"/>
      <c r="D990" s="222"/>
      <c r="E990" s="101"/>
      <c r="F990" s="108" t="s">
        <v>36</v>
      </c>
      <c r="G990" s="101" t="s">
        <v>24</v>
      </c>
      <c r="H990" s="101" t="s">
        <v>22</v>
      </c>
      <c r="J990" s="109">
        <v>895146764</v>
      </c>
      <c r="K990" s="125"/>
      <c r="L990" s="114">
        <v>44866</v>
      </c>
      <c r="M990" s="114">
        <v>45473</v>
      </c>
      <c r="N990" s="126"/>
      <c r="O990" s="127"/>
      <c r="P990" s="127"/>
      <c r="Q990" s="127"/>
      <c r="R990" s="127"/>
      <c r="S990" s="127"/>
    </row>
    <row r="991" spans="3:19" outlineLevel="2" x14ac:dyDescent="0.25">
      <c r="C991" s="113"/>
      <c r="D991" s="222"/>
      <c r="E991" s="101"/>
      <c r="F991" s="108" t="s">
        <v>1415</v>
      </c>
      <c r="G991" s="101"/>
      <c r="H991" s="101"/>
      <c r="J991" s="109">
        <v>90464480</v>
      </c>
      <c r="K991" s="125"/>
      <c r="L991" s="114"/>
      <c r="M991" s="114">
        <v>44408</v>
      </c>
      <c r="N991" s="126"/>
      <c r="O991" s="127"/>
      <c r="P991" s="127"/>
      <c r="Q991" s="127"/>
      <c r="R991" s="127"/>
      <c r="S991" s="127"/>
    </row>
    <row r="992" spans="3:19" outlineLevel="2" x14ac:dyDescent="0.25">
      <c r="C992" s="113"/>
      <c r="D992" s="222"/>
      <c r="E992" s="101"/>
      <c r="F992" s="108" t="s">
        <v>1416</v>
      </c>
      <c r="G992" s="101"/>
      <c r="H992" s="101"/>
      <c r="J992" s="109">
        <v>114464480</v>
      </c>
      <c r="K992" s="125"/>
      <c r="L992" s="114"/>
      <c r="M992" s="114">
        <v>45168</v>
      </c>
      <c r="N992" s="126"/>
      <c r="O992" s="127"/>
      <c r="P992" s="127"/>
      <c r="Q992" s="127"/>
      <c r="R992" s="127"/>
      <c r="S992" s="127"/>
    </row>
    <row r="993" spans="3:19" outlineLevel="1" x14ac:dyDescent="0.25">
      <c r="C993" s="113"/>
      <c r="D993" s="222"/>
      <c r="E993" s="118" t="s">
        <v>1175</v>
      </c>
      <c r="F993" s="113" t="s">
        <v>1485</v>
      </c>
      <c r="G993" s="101"/>
      <c r="H993" s="101"/>
      <c r="J993" s="117">
        <f>SUM(J989:J992)</f>
        <v>2600075724</v>
      </c>
      <c r="K993" s="125"/>
      <c r="L993" s="114"/>
      <c r="M993" s="114"/>
      <c r="N993" s="126"/>
      <c r="O993" s="127"/>
      <c r="P993" s="127"/>
      <c r="Q993" s="127"/>
      <c r="R993" s="127"/>
      <c r="S993" s="127"/>
    </row>
    <row r="994" spans="3:19" outlineLevel="1" x14ac:dyDescent="0.25">
      <c r="C994" s="113"/>
      <c r="D994" s="222"/>
      <c r="E994" s="118"/>
      <c r="F994" s="108"/>
      <c r="G994" s="101"/>
      <c r="H994" s="101"/>
      <c r="J994" s="109"/>
      <c r="K994" s="125"/>
      <c r="L994" s="114"/>
      <c r="M994" s="114"/>
      <c r="N994" s="126"/>
      <c r="O994" s="127"/>
      <c r="P994" s="127"/>
      <c r="Q994" s="127"/>
      <c r="R994" s="127"/>
      <c r="S994" s="127"/>
    </row>
    <row r="995" spans="3:19" outlineLevel="2" x14ac:dyDescent="0.25">
      <c r="C995" s="108" t="s">
        <v>1430</v>
      </c>
      <c r="D995" s="222">
        <v>900239408</v>
      </c>
      <c r="E995" s="101" t="s">
        <v>65</v>
      </c>
      <c r="F995" s="108" t="s">
        <v>36</v>
      </c>
      <c r="G995" s="121" t="s">
        <v>66</v>
      </c>
      <c r="H995" s="101" t="s">
        <v>22</v>
      </c>
      <c r="J995" s="117">
        <v>1559249038</v>
      </c>
      <c r="K995" s="125">
        <v>0.01</v>
      </c>
      <c r="L995" s="114">
        <v>44651</v>
      </c>
      <c r="M995" s="114" t="s">
        <v>1437</v>
      </c>
      <c r="N995" s="126"/>
      <c r="O995" s="127"/>
      <c r="P995" s="127"/>
      <c r="Q995" s="127"/>
      <c r="R995" s="127"/>
      <c r="S995" s="127"/>
    </row>
    <row r="996" spans="3:19" outlineLevel="1" x14ac:dyDescent="0.25">
      <c r="C996" s="113"/>
      <c r="D996" s="222"/>
      <c r="E996" s="118"/>
      <c r="F996" s="108"/>
      <c r="G996" s="121"/>
      <c r="H996" s="101"/>
      <c r="J996" s="109"/>
      <c r="K996" s="125"/>
      <c r="L996" s="114"/>
      <c r="M996" s="114"/>
      <c r="N996" s="126"/>
      <c r="O996" s="127"/>
      <c r="P996" s="127"/>
      <c r="Q996" s="127"/>
      <c r="R996" s="127"/>
      <c r="S996" s="127"/>
    </row>
    <row r="997" spans="3:19" outlineLevel="2" x14ac:dyDescent="0.25">
      <c r="C997" s="108" t="s">
        <v>1430</v>
      </c>
      <c r="D997" s="222">
        <v>800141021</v>
      </c>
      <c r="E997" s="101" t="s">
        <v>252</v>
      </c>
      <c r="F997" s="108" t="s">
        <v>251</v>
      </c>
      <c r="G997" s="101" t="s">
        <v>253</v>
      </c>
      <c r="H997" s="101" t="s">
        <v>22</v>
      </c>
      <c r="J997" s="109">
        <v>4141200</v>
      </c>
      <c r="K997" s="125"/>
      <c r="L997" s="114">
        <v>45173</v>
      </c>
      <c r="M997" s="114">
        <f>+L997+30</f>
        <v>45203</v>
      </c>
      <c r="N997" s="126"/>
      <c r="O997" s="127"/>
      <c r="P997" s="127"/>
      <c r="Q997" s="127"/>
      <c r="R997" s="127"/>
      <c r="S997" s="127"/>
    </row>
    <row r="998" spans="3:19" outlineLevel="2" x14ac:dyDescent="0.25">
      <c r="C998" s="113"/>
      <c r="D998" s="222"/>
      <c r="E998" s="101"/>
      <c r="F998" s="108" t="s">
        <v>251</v>
      </c>
      <c r="G998" s="101" t="s">
        <v>253</v>
      </c>
      <c r="H998" s="101" t="s">
        <v>22</v>
      </c>
      <c r="J998" s="109">
        <v>4736200</v>
      </c>
      <c r="K998" s="125"/>
      <c r="L998" s="114">
        <v>45202</v>
      </c>
      <c r="M998" s="114">
        <f>+L998+30</f>
        <v>45232</v>
      </c>
      <c r="N998" s="126"/>
      <c r="O998" s="127"/>
      <c r="P998" s="127"/>
      <c r="Q998" s="127"/>
      <c r="R998" s="127"/>
      <c r="S998" s="127"/>
    </row>
    <row r="999" spans="3:19" outlineLevel="2" x14ac:dyDescent="0.25">
      <c r="C999" s="113"/>
      <c r="D999" s="222"/>
      <c r="E999" s="101"/>
      <c r="F999" s="108" t="s">
        <v>251</v>
      </c>
      <c r="G999" s="101" t="s">
        <v>253</v>
      </c>
      <c r="H999" s="101" t="s">
        <v>22</v>
      </c>
      <c r="J999" s="109">
        <v>4188800</v>
      </c>
      <c r="K999" s="125"/>
      <c r="L999" s="114">
        <v>45233</v>
      </c>
      <c r="M999" s="114">
        <f>+L999+30</f>
        <v>45263</v>
      </c>
      <c r="N999" s="126"/>
      <c r="O999" s="127"/>
      <c r="P999" s="127"/>
      <c r="Q999" s="127"/>
      <c r="R999" s="127"/>
      <c r="S999" s="127"/>
    </row>
    <row r="1000" spans="3:19" outlineLevel="2" x14ac:dyDescent="0.25">
      <c r="C1000" s="113"/>
      <c r="D1000" s="222"/>
      <c r="E1000" s="101"/>
      <c r="F1000" s="108" t="s">
        <v>251</v>
      </c>
      <c r="G1000" s="101" t="s">
        <v>253</v>
      </c>
      <c r="H1000" s="101" t="s">
        <v>22</v>
      </c>
      <c r="J1000" s="109">
        <v>30322086</v>
      </c>
      <c r="K1000" s="125"/>
      <c r="L1000" s="114">
        <v>45263</v>
      </c>
      <c r="M1000" s="114">
        <f>+L1000+30</f>
        <v>45293</v>
      </c>
      <c r="N1000" s="126"/>
      <c r="O1000" s="127"/>
      <c r="P1000" s="127"/>
      <c r="Q1000" s="127"/>
      <c r="R1000" s="127"/>
      <c r="S1000" s="127"/>
    </row>
    <row r="1001" spans="3:19" outlineLevel="1" x14ac:dyDescent="0.25">
      <c r="C1001" s="113"/>
      <c r="D1001" s="222"/>
      <c r="E1001" s="118" t="s">
        <v>1189</v>
      </c>
      <c r="F1001" s="113" t="s">
        <v>1485</v>
      </c>
      <c r="G1001" s="101"/>
      <c r="H1001" s="101"/>
      <c r="J1001" s="117">
        <f>SUM(J997:J1000)</f>
        <v>43388286</v>
      </c>
      <c r="K1001" s="125"/>
      <c r="L1001" s="114"/>
      <c r="M1001" s="114"/>
      <c r="N1001" s="126"/>
      <c r="O1001" s="127"/>
      <c r="P1001" s="127"/>
      <c r="Q1001" s="127"/>
      <c r="R1001" s="127"/>
      <c r="S1001" s="127"/>
    </row>
    <row r="1002" spans="3:19" outlineLevel="1" x14ac:dyDescent="0.25">
      <c r="C1002" s="113"/>
      <c r="D1002" s="222"/>
      <c r="E1002" s="118"/>
      <c r="F1002" s="108"/>
      <c r="G1002" s="101"/>
      <c r="H1002" s="101"/>
      <c r="J1002" s="109"/>
      <c r="K1002" s="125"/>
      <c r="L1002" s="114"/>
      <c r="M1002" s="114"/>
      <c r="N1002" s="126"/>
      <c r="O1002" s="127"/>
      <c r="P1002" s="127"/>
      <c r="Q1002" s="127"/>
      <c r="R1002" s="127"/>
      <c r="S1002" s="127"/>
    </row>
    <row r="1003" spans="3:19" outlineLevel="2" x14ac:dyDescent="0.25">
      <c r="C1003" s="108" t="s">
        <v>1430</v>
      </c>
      <c r="D1003" s="222">
        <v>900859125</v>
      </c>
      <c r="E1003" s="101" t="s">
        <v>149</v>
      </c>
      <c r="F1003" s="108" t="s">
        <v>148</v>
      </c>
      <c r="G1003" s="121" t="s">
        <v>150</v>
      </c>
      <c r="H1003" s="101" t="s">
        <v>22</v>
      </c>
      <c r="J1003" s="117">
        <v>3450962</v>
      </c>
      <c r="K1003" s="125"/>
      <c r="L1003" s="110">
        <v>44622</v>
      </c>
      <c r="M1003" s="110">
        <f>+L1003+30</f>
        <v>44652</v>
      </c>
      <c r="N1003" s="111"/>
      <c r="O1003" s="112"/>
      <c r="P1003" s="112"/>
      <c r="Q1003" s="112"/>
      <c r="R1003" s="112"/>
      <c r="S1003" s="112"/>
    </row>
    <row r="1004" spans="3:19" outlineLevel="1" x14ac:dyDescent="0.25">
      <c r="C1004" s="113"/>
      <c r="D1004" s="222"/>
      <c r="E1004" s="118"/>
      <c r="F1004" s="108"/>
      <c r="G1004" s="121"/>
      <c r="H1004" s="101"/>
      <c r="J1004" s="109"/>
      <c r="K1004" s="125"/>
      <c r="L1004" s="110"/>
      <c r="M1004" s="110"/>
      <c r="N1004" s="111"/>
      <c r="O1004" s="112"/>
      <c r="P1004" s="112"/>
      <c r="Q1004" s="112"/>
      <c r="R1004" s="112"/>
      <c r="S1004" s="112"/>
    </row>
    <row r="1005" spans="3:19" outlineLevel="2" x14ac:dyDescent="0.25">
      <c r="C1005" s="108" t="s">
        <v>1430</v>
      </c>
      <c r="D1005" s="222">
        <v>901415411</v>
      </c>
      <c r="E1005" s="101" t="s">
        <v>321</v>
      </c>
      <c r="F1005" s="108" t="s">
        <v>320</v>
      </c>
      <c r="G1005" s="121" t="s">
        <v>322</v>
      </c>
      <c r="H1005" s="101" t="s">
        <v>22</v>
      </c>
      <c r="J1005" s="117">
        <v>661397</v>
      </c>
      <c r="K1005" s="125"/>
      <c r="L1005" s="114">
        <v>44755</v>
      </c>
      <c r="M1005" s="114">
        <f>+L1005+30</f>
        <v>44785</v>
      </c>
      <c r="N1005" s="126"/>
      <c r="O1005" s="127"/>
      <c r="P1005" s="127"/>
      <c r="Q1005" s="127"/>
      <c r="R1005" s="127"/>
      <c r="S1005" s="127"/>
    </row>
    <row r="1006" spans="3:19" outlineLevel="1" x14ac:dyDescent="0.25">
      <c r="C1006" s="113"/>
      <c r="D1006" s="222"/>
      <c r="E1006" s="118"/>
      <c r="F1006" s="108"/>
      <c r="G1006" s="121"/>
      <c r="H1006" s="101"/>
      <c r="J1006" s="109"/>
      <c r="K1006" s="125"/>
      <c r="L1006" s="114"/>
      <c r="M1006" s="114"/>
      <c r="N1006" s="126"/>
      <c r="O1006" s="127"/>
      <c r="P1006" s="127"/>
      <c r="Q1006" s="127"/>
      <c r="R1006" s="127"/>
      <c r="S1006" s="127"/>
    </row>
    <row r="1007" spans="3:19" outlineLevel="2" x14ac:dyDescent="0.25">
      <c r="C1007" s="108" t="s">
        <v>1430</v>
      </c>
      <c r="D1007" s="222">
        <v>800222190</v>
      </c>
      <c r="E1007" s="101" t="s">
        <v>496</v>
      </c>
      <c r="F1007" s="108" t="s">
        <v>667</v>
      </c>
      <c r="G1007" s="121" t="s">
        <v>497</v>
      </c>
      <c r="H1007" s="101" t="s">
        <v>22</v>
      </c>
      <c r="J1007" s="117">
        <v>116940794</v>
      </c>
      <c r="K1007" s="125"/>
      <c r="L1007" s="110">
        <v>44718</v>
      </c>
      <c r="M1007" s="110">
        <f>+L1007+30</f>
        <v>44748</v>
      </c>
      <c r="N1007" s="111"/>
      <c r="O1007" s="112"/>
      <c r="P1007" s="112"/>
      <c r="Q1007" s="112"/>
      <c r="R1007" s="112"/>
      <c r="S1007" s="112"/>
    </row>
    <row r="1008" spans="3:19" outlineLevel="1" x14ac:dyDescent="0.25">
      <c r="C1008" s="113"/>
      <c r="D1008" s="222"/>
      <c r="E1008" s="118"/>
      <c r="F1008" s="108"/>
      <c r="G1008" s="121"/>
      <c r="H1008" s="101"/>
      <c r="J1008" s="109"/>
      <c r="K1008" s="125"/>
      <c r="L1008" s="110"/>
      <c r="M1008" s="110"/>
      <c r="N1008" s="111"/>
      <c r="O1008" s="112"/>
      <c r="P1008" s="112"/>
      <c r="Q1008" s="112"/>
      <c r="R1008" s="112"/>
      <c r="S1008" s="112"/>
    </row>
    <row r="1009" spans="3:19" outlineLevel="2" x14ac:dyDescent="0.25">
      <c r="C1009" s="108" t="s">
        <v>1430</v>
      </c>
      <c r="D1009" s="222">
        <v>830511599</v>
      </c>
      <c r="E1009" s="101" t="s">
        <v>79</v>
      </c>
      <c r="F1009" s="108" t="s">
        <v>78</v>
      </c>
      <c r="G1009" s="121" t="s">
        <v>80</v>
      </c>
      <c r="H1009" s="101" t="s">
        <v>22</v>
      </c>
      <c r="J1009" s="109">
        <v>865148</v>
      </c>
      <c r="K1009" s="125"/>
      <c r="L1009" s="114">
        <v>44284</v>
      </c>
      <c r="M1009" s="114">
        <f>+L1009+30</f>
        <v>44314</v>
      </c>
      <c r="N1009" s="126"/>
      <c r="O1009" s="127"/>
      <c r="P1009" s="127"/>
      <c r="Q1009" s="127"/>
      <c r="R1009" s="127"/>
      <c r="S1009" s="127"/>
    </row>
    <row r="1010" spans="3:19" outlineLevel="2" x14ac:dyDescent="0.25">
      <c r="C1010" s="113"/>
      <c r="D1010" s="222"/>
      <c r="E1010" s="101"/>
      <c r="F1010" s="108" t="s">
        <v>81</v>
      </c>
      <c r="G1010" s="121" t="s">
        <v>80</v>
      </c>
      <c r="H1010" s="101" t="s">
        <v>22</v>
      </c>
      <c r="J1010" s="109">
        <v>1370137</v>
      </c>
      <c r="K1010" s="125"/>
      <c r="L1010" s="114">
        <v>44375</v>
      </c>
      <c r="M1010" s="114">
        <f>+L1010+30</f>
        <v>44405</v>
      </c>
      <c r="N1010" s="126"/>
      <c r="O1010" s="127"/>
      <c r="P1010" s="127"/>
      <c r="Q1010" s="127"/>
      <c r="R1010" s="127"/>
      <c r="S1010" s="127"/>
    </row>
    <row r="1011" spans="3:19" outlineLevel="1" x14ac:dyDescent="0.25">
      <c r="C1011" s="113"/>
      <c r="D1011" s="222"/>
      <c r="E1011" s="118" t="s">
        <v>1176</v>
      </c>
      <c r="F1011" s="113" t="s">
        <v>1485</v>
      </c>
      <c r="G1011" s="121"/>
      <c r="H1011" s="101"/>
      <c r="J1011" s="117">
        <f>SUM(J1009:J1010)</f>
        <v>2235285</v>
      </c>
      <c r="K1011" s="125"/>
      <c r="L1011" s="114"/>
      <c r="M1011" s="114"/>
      <c r="N1011" s="126"/>
      <c r="O1011" s="127"/>
      <c r="P1011" s="127"/>
      <c r="Q1011" s="127"/>
      <c r="R1011" s="127"/>
      <c r="S1011" s="127"/>
    </row>
    <row r="1012" spans="3:19" outlineLevel="1" x14ac:dyDescent="0.25">
      <c r="C1012" s="113"/>
      <c r="D1012" s="222"/>
      <c r="E1012" s="118"/>
      <c r="F1012" s="108"/>
      <c r="G1012" s="121"/>
      <c r="H1012" s="101"/>
      <c r="J1012" s="109"/>
      <c r="K1012" s="125"/>
      <c r="L1012" s="114"/>
      <c r="M1012" s="114"/>
      <c r="N1012" s="126"/>
      <c r="O1012" s="127"/>
      <c r="P1012" s="127"/>
      <c r="Q1012" s="127"/>
      <c r="R1012" s="127"/>
      <c r="S1012" s="127"/>
    </row>
    <row r="1013" spans="3:19" outlineLevel="2" x14ac:dyDescent="0.25">
      <c r="C1013" s="108" t="s">
        <v>1430</v>
      </c>
      <c r="D1013" s="222">
        <v>860353473</v>
      </c>
      <c r="E1013" s="101" t="s">
        <v>289</v>
      </c>
      <c r="F1013" s="108" t="s">
        <v>288</v>
      </c>
      <c r="G1013" s="121" t="s">
        <v>290</v>
      </c>
      <c r="H1013" s="101" t="s">
        <v>22</v>
      </c>
      <c r="J1013" s="117">
        <v>1208534</v>
      </c>
      <c r="K1013" s="125"/>
      <c r="L1013" s="114">
        <v>45079</v>
      </c>
      <c r="M1013" s="114">
        <f>+L1013+30</f>
        <v>45109</v>
      </c>
      <c r="N1013" s="126"/>
      <c r="O1013" s="127"/>
      <c r="P1013" s="127"/>
      <c r="Q1013" s="127"/>
      <c r="R1013" s="127"/>
      <c r="S1013" s="127"/>
    </row>
    <row r="1014" spans="3:19" outlineLevel="1" x14ac:dyDescent="0.25">
      <c r="C1014" s="113"/>
      <c r="D1014" s="222"/>
      <c r="E1014" s="118"/>
      <c r="F1014" s="108"/>
      <c r="G1014" s="121"/>
      <c r="H1014" s="101"/>
      <c r="J1014" s="109"/>
      <c r="K1014" s="125"/>
      <c r="L1014" s="114"/>
      <c r="M1014" s="114"/>
      <c r="N1014" s="126"/>
      <c r="O1014" s="127"/>
      <c r="P1014" s="127"/>
      <c r="Q1014" s="127"/>
      <c r="R1014" s="127"/>
      <c r="S1014" s="127"/>
    </row>
    <row r="1015" spans="3:19" outlineLevel="2" x14ac:dyDescent="0.25">
      <c r="C1015" s="108" t="s">
        <v>1430</v>
      </c>
      <c r="D1015" s="222">
        <v>19125544</v>
      </c>
      <c r="E1015" s="101" t="s">
        <v>738</v>
      </c>
      <c r="F1015" s="108" t="s">
        <v>737</v>
      </c>
      <c r="G1015" s="101" t="s">
        <v>739</v>
      </c>
      <c r="H1015" s="101" t="s">
        <v>22</v>
      </c>
      <c r="J1015" s="109">
        <v>1604250</v>
      </c>
      <c r="K1015" s="125"/>
      <c r="L1015" s="114">
        <v>44995</v>
      </c>
      <c r="M1015" s="114">
        <f>+L1015+30</f>
        <v>45025</v>
      </c>
      <c r="N1015" s="126"/>
      <c r="O1015" s="127"/>
      <c r="P1015" s="127"/>
      <c r="Q1015" s="127"/>
      <c r="R1015" s="127"/>
      <c r="S1015" s="127"/>
    </row>
    <row r="1016" spans="3:19" outlineLevel="2" x14ac:dyDescent="0.25">
      <c r="C1016" s="113"/>
      <c r="D1016" s="222"/>
      <c r="E1016" s="101"/>
      <c r="F1016" s="108" t="s">
        <v>740</v>
      </c>
      <c r="G1016" s="101" t="s">
        <v>739</v>
      </c>
      <c r="H1016" s="101" t="s">
        <v>22</v>
      </c>
      <c r="J1016" s="109">
        <v>641700</v>
      </c>
      <c r="K1016" s="125"/>
      <c r="L1016" s="114">
        <v>45016</v>
      </c>
      <c r="M1016" s="114">
        <f>+L1016+30</f>
        <v>45046</v>
      </c>
      <c r="N1016" s="126"/>
      <c r="O1016" s="127"/>
      <c r="P1016" s="127"/>
      <c r="Q1016" s="127"/>
      <c r="R1016" s="127"/>
      <c r="S1016" s="127"/>
    </row>
    <row r="1017" spans="3:19" outlineLevel="2" x14ac:dyDescent="0.25">
      <c r="C1017" s="113"/>
      <c r="D1017" s="222"/>
      <c r="E1017" s="101"/>
      <c r="F1017" s="108" t="s">
        <v>741</v>
      </c>
      <c r="G1017" s="101" t="s">
        <v>739</v>
      </c>
      <c r="H1017" s="101" t="s">
        <v>22</v>
      </c>
      <c r="J1017" s="109">
        <v>1069500</v>
      </c>
      <c r="K1017" s="125"/>
      <c r="L1017" s="114">
        <v>45182</v>
      </c>
      <c r="M1017" s="114">
        <f>+L1017+30</f>
        <v>45212</v>
      </c>
      <c r="N1017" s="126"/>
      <c r="O1017" s="127"/>
      <c r="P1017" s="127"/>
      <c r="Q1017" s="127"/>
      <c r="R1017" s="127"/>
      <c r="S1017" s="127"/>
    </row>
    <row r="1018" spans="3:19" outlineLevel="2" x14ac:dyDescent="0.25">
      <c r="C1018" s="113"/>
      <c r="D1018" s="222"/>
      <c r="E1018" s="101"/>
      <c r="F1018" s="108" t="s">
        <v>741</v>
      </c>
      <c r="G1018" s="101" t="s">
        <v>739</v>
      </c>
      <c r="H1018" s="101" t="s">
        <v>22</v>
      </c>
      <c r="J1018" s="109">
        <v>641700</v>
      </c>
      <c r="K1018" s="125"/>
      <c r="L1018" s="114">
        <v>45258</v>
      </c>
      <c r="M1018" s="114">
        <f>+L1018+30</f>
        <v>45288</v>
      </c>
      <c r="N1018" s="126"/>
      <c r="O1018" s="127"/>
      <c r="P1018" s="127"/>
      <c r="Q1018" s="127"/>
      <c r="R1018" s="127"/>
      <c r="S1018" s="127"/>
    </row>
    <row r="1019" spans="3:19" outlineLevel="2" x14ac:dyDescent="0.25">
      <c r="C1019" s="113"/>
      <c r="D1019" s="222"/>
      <c r="E1019" s="101"/>
      <c r="F1019" s="108" t="s">
        <v>742</v>
      </c>
      <c r="G1019" s="101" t="s">
        <v>739</v>
      </c>
      <c r="H1019" s="101" t="s">
        <v>22</v>
      </c>
      <c r="J1019" s="109">
        <v>962550</v>
      </c>
      <c r="K1019" s="125"/>
      <c r="L1019" s="114">
        <v>45100</v>
      </c>
      <c r="M1019" s="114">
        <f>+L1019+30</f>
        <v>45130</v>
      </c>
      <c r="N1019" s="126"/>
      <c r="O1019" s="127"/>
      <c r="P1019" s="127"/>
      <c r="Q1019" s="127"/>
      <c r="R1019" s="127"/>
      <c r="S1019" s="127"/>
    </row>
    <row r="1020" spans="3:19" outlineLevel="1" x14ac:dyDescent="0.25">
      <c r="C1020" s="113"/>
      <c r="D1020" s="222"/>
      <c r="E1020" s="118" t="s">
        <v>1204</v>
      </c>
      <c r="F1020" s="113" t="s">
        <v>1485</v>
      </c>
      <c r="G1020" s="101"/>
      <c r="H1020" s="101"/>
      <c r="J1020" s="117">
        <f>SUM(J1015:J1019)</f>
        <v>4919700</v>
      </c>
      <c r="K1020" s="125"/>
      <c r="L1020" s="114"/>
      <c r="M1020" s="114"/>
      <c r="N1020" s="126"/>
      <c r="O1020" s="127"/>
      <c r="P1020" s="127"/>
      <c r="Q1020" s="127"/>
      <c r="R1020" s="127"/>
      <c r="S1020" s="127"/>
    </row>
    <row r="1021" spans="3:19" outlineLevel="1" x14ac:dyDescent="0.25">
      <c r="C1021" s="113"/>
      <c r="D1021" s="222"/>
      <c r="E1021" s="118"/>
      <c r="F1021" s="108"/>
      <c r="G1021" s="101"/>
      <c r="H1021" s="101"/>
      <c r="J1021" s="109"/>
      <c r="K1021" s="125"/>
      <c r="L1021" s="114"/>
      <c r="M1021" s="114"/>
      <c r="N1021" s="126"/>
      <c r="O1021" s="127"/>
      <c r="P1021" s="127"/>
      <c r="Q1021" s="127"/>
      <c r="R1021" s="127"/>
      <c r="S1021" s="127"/>
    </row>
    <row r="1022" spans="3:19" outlineLevel="2" x14ac:dyDescent="0.25">
      <c r="C1022" s="108" t="s">
        <v>1430</v>
      </c>
      <c r="D1022" s="222">
        <v>830056164</v>
      </c>
      <c r="E1022" s="101" t="s">
        <v>272</v>
      </c>
      <c r="F1022" s="108" t="s">
        <v>271</v>
      </c>
      <c r="G1022" s="121" t="s">
        <v>273</v>
      </c>
      <c r="H1022" s="101" t="s">
        <v>22</v>
      </c>
      <c r="J1022" s="117">
        <v>4751006</v>
      </c>
      <c r="K1022" s="125"/>
      <c r="L1022" s="114">
        <v>45139</v>
      </c>
      <c r="M1022" s="114">
        <f>+L1022+30</f>
        <v>45169</v>
      </c>
      <c r="N1022" s="126"/>
      <c r="O1022" s="127"/>
      <c r="P1022" s="127"/>
      <c r="Q1022" s="127"/>
      <c r="R1022" s="127"/>
      <c r="S1022" s="127"/>
    </row>
    <row r="1023" spans="3:19" outlineLevel="1" x14ac:dyDescent="0.25">
      <c r="C1023" s="113"/>
      <c r="D1023" s="222"/>
      <c r="E1023" s="118"/>
      <c r="F1023" s="108"/>
      <c r="G1023" s="121"/>
      <c r="H1023" s="101"/>
      <c r="J1023" s="109"/>
      <c r="K1023" s="125"/>
      <c r="L1023" s="114"/>
      <c r="M1023" s="114"/>
      <c r="N1023" s="126"/>
      <c r="O1023" s="127"/>
      <c r="P1023" s="127"/>
      <c r="Q1023" s="127"/>
      <c r="R1023" s="127"/>
      <c r="S1023" s="127"/>
    </row>
    <row r="1024" spans="3:19" outlineLevel="2" x14ac:dyDescent="0.25">
      <c r="C1024" s="108" t="s">
        <v>1430</v>
      </c>
      <c r="D1024" s="222">
        <v>7541721</v>
      </c>
      <c r="E1024" s="101" t="s">
        <v>142</v>
      </c>
      <c r="F1024" s="108" t="s">
        <v>141</v>
      </c>
      <c r="G1024" s="162" t="s">
        <v>143</v>
      </c>
      <c r="H1024" s="101" t="s">
        <v>22</v>
      </c>
      <c r="J1024" s="117">
        <v>2591962</v>
      </c>
      <c r="K1024" s="125"/>
      <c r="L1024" s="110" t="s">
        <v>144</v>
      </c>
      <c r="M1024" s="114" t="s">
        <v>1437</v>
      </c>
      <c r="N1024" s="111"/>
      <c r="O1024" s="112"/>
      <c r="P1024" s="112"/>
      <c r="Q1024" s="112"/>
      <c r="R1024" s="112"/>
      <c r="S1024" s="112"/>
    </row>
    <row r="1025" spans="3:19" outlineLevel="1" x14ac:dyDescent="0.25">
      <c r="C1025" s="113"/>
      <c r="D1025" s="222"/>
      <c r="E1025" s="118"/>
      <c r="F1025" s="108"/>
      <c r="G1025" s="162"/>
      <c r="H1025" s="101"/>
      <c r="J1025" s="109"/>
      <c r="K1025" s="125"/>
      <c r="L1025" s="110"/>
      <c r="M1025" s="110"/>
      <c r="N1025" s="111"/>
      <c r="O1025" s="112"/>
      <c r="P1025" s="112"/>
      <c r="Q1025" s="112"/>
      <c r="R1025" s="112"/>
      <c r="S1025" s="112"/>
    </row>
    <row r="1026" spans="3:19" outlineLevel="2" x14ac:dyDescent="0.25">
      <c r="C1026" s="108" t="s">
        <v>1430</v>
      </c>
      <c r="D1026" s="222">
        <v>1013595864</v>
      </c>
      <c r="E1026" s="101" t="s">
        <v>77</v>
      </c>
      <c r="F1026" s="108" t="s">
        <v>76</v>
      </c>
      <c r="G1026" s="101" t="s">
        <v>69</v>
      </c>
      <c r="H1026" s="101" t="s">
        <v>22</v>
      </c>
      <c r="J1026" s="117">
        <v>100000</v>
      </c>
      <c r="K1026" s="125"/>
      <c r="L1026" s="114">
        <v>45016</v>
      </c>
      <c r="M1026" s="114">
        <v>45016</v>
      </c>
      <c r="N1026" s="126"/>
      <c r="O1026" s="127"/>
      <c r="P1026" s="127"/>
      <c r="Q1026" s="127"/>
      <c r="R1026" s="127"/>
      <c r="S1026" s="127"/>
    </row>
    <row r="1027" spans="3:19" outlineLevel="1" x14ac:dyDescent="0.25">
      <c r="C1027" s="113"/>
      <c r="D1027" s="222"/>
      <c r="E1027" s="118"/>
      <c r="F1027" s="108"/>
      <c r="G1027" s="101"/>
      <c r="H1027" s="101"/>
      <c r="J1027" s="109"/>
      <c r="K1027" s="125"/>
      <c r="L1027" s="114"/>
      <c r="M1027" s="114"/>
      <c r="N1027" s="126"/>
      <c r="O1027" s="127"/>
      <c r="P1027" s="127"/>
      <c r="Q1027" s="127"/>
      <c r="R1027" s="127"/>
      <c r="S1027" s="127"/>
    </row>
    <row r="1028" spans="3:19" outlineLevel="2" x14ac:dyDescent="0.25">
      <c r="C1028" s="108" t="s">
        <v>1430</v>
      </c>
      <c r="D1028" s="222">
        <v>860516348</v>
      </c>
      <c r="E1028" s="101" t="s">
        <v>339</v>
      </c>
      <c r="F1028" s="108" t="s">
        <v>338</v>
      </c>
      <c r="G1028" s="121" t="s">
        <v>340</v>
      </c>
      <c r="H1028" s="101" t="s">
        <v>22</v>
      </c>
      <c r="J1028" s="109">
        <v>536690</v>
      </c>
      <c r="K1028" s="125"/>
      <c r="L1028" s="114">
        <v>44959</v>
      </c>
      <c r="M1028" s="114">
        <f>+L1028+30</f>
        <v>44989</v>
      </c>
      <c r="N1028" s="126"/>
      <c r="O1028" s="127"/>
      <c r="P1028" s="127"/>
      <c r="Q1028" s="127"/>
      <c r="R1028" s="127"/>
      <c r="S1028" s="127"/>
    </row>
    <row r="1029" spans="3:19" outlineLevel="2" x14ac:dyDescent="0.25">
      <c r="C1029" s="113"/>
      <c r="D1029" s="222"/>
      <c r="E1029" s="101"/>
      <c r="F1029" s="108" t="s">
        <v>338</v>
      </c>
      <c r="G1029" s="121" t="s">
        <v>340</v>
      </c>
      <c r="H1029" s="101" t="s">
        <v>22</v>
      </c>
      <c r="J1029" s="109">
        <v>536690</v>
      </c>
      <c r="K1029" s="125"/>
      <c r="L1029" s="114">
        <v>44959</v>
      </c>
      <c r="M1029" s="114">
        <f>+L1029+30</f>
        <v>44989</v>
      </c>
      <c r="N1029" s="126"/>
      <c r="O1029" s="127"/>
      <c r="P1029" s="127"/>
      <c r="Q1029" s="127"/>
      <c r="R1029" s="127"/>
      <c r="S1029" s="127"/>
    </row>
    <row r="1030" spans="3:19" outlineLevel="1" x14ac:dyDescent="0.25">
      <c r="C1030" s="113"/>
      <c r="D1030" s="222"/>
      <c r="E1030" s="118" t="s">
        <v>1195</v>
      </c>
      <c r="F1030" s="113" t="s">
        <v>1485</v>
      </c>
      <c r="G1030" s="121"/>
      <c r="H1030" s="101"/>
      <c r="J1030" s="117">
        <f>SUM(J1028:J1029)</f>
        <v>1073380</v>
      </c>
      <c r="K1030" s="125"/>
      <c r="L1030" s="114"/>
      <c r="M1030" s="114"/>
      <c r="N1030" s="126"/>
      <c r="O1030" s="127"/>
      <c r="P1030" s="127"/>
      <c r="Q1030" s="127"/>
      <c r="R1030" s="127"/>
      <c r="S1030" s="127"/>
    </row>
    <row r="1031" spans="3:19" outlineLevel="1" x14ac:dyDescent="0.25">
      <c r="C1031" s="113"/>
      <c r="D1031" s="222"/>
      <c r="E1031" s="118"/>
      <c r="F1031" s="108"/>
      <c r="G1031" s="121"/>
      <c r="H1031" s="101"/>
      <c r="J1031" s="109"/>
      <c r="K1031" s="125"/>
      <c r="L1031" s="114"/>
      <c r="M1031" s="114"/>
      <c r="N1031" s="126"/>
      <c r="O1031" s="127"/>
      <c r="P1031" s="127"/>
      <c r="Q1031" s="127"/>
      <c r="R1031" s="127"/>
      <c r="S1031" s="127"/>
    </row>
    <row r="1032" spans="3:19" outlineLevel="2" x14ac:dyDescent="0.25">
      <c r="C1032" s="108" t="s">
        <v>1430</v>
      </c>
      <c r="D1032" s="222">
        <v>1026305282</v>
      </c>
      <c r="E1032" s="101" t="s">
        <v>225</v>
      </c>
      <c r="F1032" s="108" t="s">
        <v>224</v>
      </c>
      <c r="G1032" s="120" t="s">
        <v>226</v>
      </c>
      <c r="H1032" s="101" t="s">
        <v>22</v>
      </c>
      <c r="J1032" s="109">
        <v>2034049</v>
      </c>
      <c r="K1032" s="125"/>
      <c r="L1032" s="114">
        <v>44988</v>
      </c>
      <c r="M1032" s="114">
        <f>+L1032+30</f>
        <v>45018</v>
      </c>
      <c r="N1032" s="126"/>
      <c r="O1032" s="127"/>
      <c r="P1032" s="127"/>
      <c r="Q1032" s="127"/>
      <c r="R1032" s="127"/>
      <c r="S1032" s="127"/>
    </row>
    <row r="1033" spans="3:19" outlineLevel="2" x14ac:dyDescent="0.25">
      <c r="C1033" s="113"/>
      <c r="D1033" s="222"/>
      <c r="E1033" s="101"/>
      <c r="F1033" s="108" t="s">
        <v>224</v>
      </c>
      <c r="G1033" s="120" t="s">
        <v>226</v>
      </c>
      <c r="H1033" s="101" t="s">
        <v>22</v>
      </c>
      <c r="J1033" s="109">
        <v>1599849</v>
      </c>
      <c r="K1033" s="125"/>
      <c r="L1033" s="114">
        <v>45036</v>
      </c>
      <c r="M1033" s="114">
        <f>+L1033+30</f>
        <v>45066</v>
      </c>
      <c r="N1033" s="126"/>
      <c r="O1033" s="127"/>
      <c r="P1033" s="127"/>
      <c r="Q1033" s="127"/>
      <c r="R1033" s="127"/>
      <c r="S1033" s="127"/>
    </row>
    <row r="1034" spans="3:19" outlineLevel="1" x14ac:dyDescent="0.25">
      <c r="C1034" s="113"/>
      <c r="D1034" s="222"/>
      <c r="E1034" s="118" t="s">
        <v>1144</v>
      </c>
      <c r="F1034" s="113" t="s">
        <v>1485</v>
      </c>
      <c r="G1034" s="120"/>
      <c r="H1034" s="101"/>
      <c r="J1034" s="117">
        <f>SUM(J1032:J1033)</f>
        <v>3633898</v>
      </c>
      <c r="K1034" s="125"/>
      <c r="L1034" s="114"/>
      <c r="M1034" s="114"/>
      <c r="N1034" s="126"/>
      <c r="O1034" s="127"/>
      <c r="P1034" s="127"/>
      <c r="Q1034" s="127"/>
      <c r="R1034" s="127"/>
      <c r="S1034" s="127"/>
    </row>
    <row r="1035" spans="3:19" outlineLevel="1" x14ac:dyDescent="0.25">
      <c r="C1035" s="113"/>
      <c r="D1035" s="222"/>
      <c r="E1035" s="118"/>
      <c r="F1035" s="108"/>
      <c r="G1035" s="120"/>
      <c r="H1035" s="101"/>
      <c r="J1035" s="109"/>
      <c r="K1035" s="125"/>
      <c r="L1035" s="114"/>
      <c r="M1035" s="114"/>
      <c r="N1035" s="126"/>
      <c r="O1035" s="127"/>
      <c r="P1035" s="127"/>
      <c r="Q1035" s="127"/>
      <c r="R1035" s="127"/>
      <c r="S1035" s="127"/>
    </row>
    <row r="1036" spans="3:19" outlineLevel="2" x14ac:dyDescent="0.25">
      <c r="C1036" s="108" t="s">
        <v>1430</v>
      </c>
      <c r="D1036" s="222">
        <v>805002194</v>
      </c>
      <c r="E1036" s="101" t="s">
        <v>263</v>
      </c>
      <c r="F1036" s="108" t="s">
        <v>262</v>
      </c>
      <c r="G1036" s="101" t="s">
        <v>264</v>
      </c>
      <c r="H1036" s="101" t="s">
        <v>22</v>
      </c>
      <c r="J1036" s="117">
        <v>47700</v>
      </c>
      <c r="K1036" s="125"/>
      <c r="L1036" s="114">
        <v>45219</v>
      </c>
      <c r="M1036" s="114">
        <f>+L1036+30</f>
        <v>45249</v>
      </c>
      <c r="N1036" s="126"/>
      <c r="O1036" s="127"/>
      <c r="P1036" s="127"/>
      <c r="Q1036" s="127"/>
      <c r="R1036" s="127"/>
      <c r="S1036" s="127"/>
    </row>
    <row r="1037" spans="3:19" outlineLevel="1" x14ac:dyDescent="0.25">
      <c r="C1037" s="113"/>
      <c r="D1037" s="222"/>
      <c r="E1037" s="118"/>
      <c r="F1037" s="108"/>
      <c r="G1037" s="101"/>
      <c r="H1037" s="101"/>
      <c r="J1037" s="109"/>
      <c r="K1037" s="125"/>
      <c r="L1037" s="114"/>
      <c r="M1037" s="114"/>
      <c r="N1037" s="126"/>
      <c r="O1037" s="127"/>
      <c r="P1037" s="127"/>
      <c r="Q1037" s="127"/>
      <c r="R1037" s="127"/>
      <c r="S1037" s="127"/>
    </row>
    <row r="1038" spans="3:19" outlineLevel="2" x14ac:dyDescent="0.25">
      <c r="C1038" s="108" t="s">
        <v>1430</v>
      </c>
      <c r="D1038" s="222">
        <v>900438181</v>
      </c>
      <c r="E1038" s="101" t="s">
        <v>295</v>
      </c>
      <c r="F1038" s="108" t="s">
        <v>294</v>
      </c>
      <c r="G1038" s="101" t="s">
        <v>296</v>
      </c>
      <c r="H1038" s="101" t="s">
        <v>22</v>
      </c>
      <c r="J1038" s="117">
        <v>171000</v>
      </c>
      <c r="K1038" s="125"/>
      <c r="L1038" s="114">
        <v>44882</v>
      </c>
      <c r="M1038" s="114">
        <f>+L1038+30</f>
        <v>44912</v>
      </c>
      <c r="N1038" s="126"/>
      <c r="O1038" s="127"/>
      <c r="P1038" s="127"/>
      <c r="Q1038" s="127"/>
      <c r="R1038" s="127"/>
      <c r="S1038" s="127"/>
    </row>
    <row r="1039" spans="3:19" outlineLevel="1" x14ac:dyDescent="0.25">
      <c r="C1039" s="113"/>
      <c r="D1039" s="222"/>
      <c r="E1039" s="118"/>
      <c r="F1039" s="108"/>
      <c r="G1039" s="101"/>
      <c r="H1039" s="101"/>
      <c r="J1039" s="109"/>
      <c r="K1039" s="125"/>
      <c r="L1039" s="114"/>
      <c r="M1039" s="114"/>
      <c r="N1039" s="126"/>
      <c r="O1039" s="127"/>
      <c r="P1039" s="127"/>
      <c r="Q1039" s="127"/>
      <c r="R1039" s="127"/>
      <c r="S1039" s="127"/>
    </row>
    <row r="1040" spans="3:19" outlineLevel="2" x14ac:dyDescent="0.25">
      <c r="C1040" s="108" t="s">
        <v>1430</v>
      </c>
      <c r="D1040" s="222">
        <v>19445543</v>
      </c>
      <c r="E1040" s="101" t="s">
        <v>51</v>
      </c>
      <c r="F1040" s="108" t="s">
        <v>36</v>
      </c>
      <c r="G1040" s="121" t="s">
        <v>52</v>
      </c>
      <c r="H1040" s="101" t="s">
        <v>22</v>
      </c>
      <c r="J1040" s="117">
        <v>200000000</v>
      </c>
      <c r="K1040" s="125">
        <v>0.03</v>
      </c>
      <c r="L1040" s="114">
        <v>44986</v>
      </c>
      <c r="M1040" s="114">
        <v>45168</v>
      </c>
      <c r="N1040" s="126"/>
      <c r="O1040" s="127"/>
      <c r="P1040" s="127"/>
      <c r="Q1040" s="127"/>
      <c r="R1040" s="127"/>
      <c r="S1040" s="127"/>
    </row>
    <row r="1041" spans="3:19" outlineLevel="1" x14ac:dyDescent="0.25">
      <c r="C1041" s="113"/>
      <c r="D1041" s="222"/>
      <c r="E1041" s="118"/>
      <c r="F1041" s="108"/>
      <c r="G1041" s="121"/>
      <c r="H1041" s="101"/>
      <c r="J1041" s="109"/>
      <c r="K1041" s="125"/>
      <c r="L1041" s="114"/>
      <c r="M1041" s="114"/>
      <c r="N1041" s="126"/>
      <c r="O1041" s="127"/>
      <c r="P1041" s="127"/>
      <c r="Q1041" s="127"/>
      <c r="R1041" s="127"/>
      <c r="S1041" s="127"/>
    </row>
    <row r="1042" spans="3:19" outlineLevel="2" x14ac:dyDescent="0.25">
      <c r="C1042" s="108" t="s">
        <v>1430</v>
      </c>
      <c r="D1042" s="222">
        <v>900881784</v>
      </c>
      <c r="E1042" s="101" t="s">
        <v>311</v>
      </c>
      <c r="F1042" s="108" t="s">
        <v>310</v>
      </c>
      <c r="G1042" s="121" t="s">
        <v>312</v>
      </c>
      <c r="H1042" s="101" t="s">
        <v>22</v>
      </c>
      <c r="J1042" s="109">
        <v>5606864</v>
      </c>
      <c r="K1042" s="125"/>
      <c r="L1042" s="114">
        <v>45036</v>
      </c>
      <c r="M1042" s="114">
        <f>+L1042+30</f>
        <v>45066</v>
      </c>
      <c r="N1042" s="126"/>
      <c r="O1042" s="127"/>
      <c r="P1042" s="127"/>
      <c r="Q1042" s="127"/>
      <c r="R1042" s="127"/>
      <c r="S1042" s="127"/>
    </row>
    <row r="1043" spans="3:19" outlineLevel="2" x14ac:dyDescent="0.25">
      <c r="C1043" s="113"/>
      <c r="D1043" s="222"/>
      <c r="E1043" s="101"/>
      <c r="F1043" s="108" t="s">
        <v>313</v>
      </c>
      <c r="G1043" s="121" t="s">
        <v>312</v>
      </c>
      <c r="H1043" s="101" t="s">
        <v>22</v>
      </c>
      <c r="J1043" s="109">
        <v>7008579</v>
      </c>
      <c r="K1043" s="125"/>
      <c r="L1043" s="114">
        <v>44735</v>
      </c>
      <c r="M1043" s="114">
        <f>+L1043+30</f>
        <v>44765</v>
      </c>
      <c r="N1043" s="126"/>
      <c r="O1043" s="127"/>
      <c r="P1043" s="127"/>
      <c r="Q1043" s="127"/>
      <c r="R1043" s="127"/>
      <c r="S1043" s="127"/>
    </row>
    <row r="1044" spans="3:19" outlineLevel="1" x14ac:dyDescent="0.25">
      <c r="C1044" s="113"/>
      <c r="D1044" s="222"/>
      <c r="E1044" s="118" t="s">
        <v>1194</v>
      </c>
      <c r="F1044" s="113" t="s">
        <v>1485</v>
      </c>
      <c r="G1044" s="121"/>
      <c r="H1044" s="101"/>
      <c r="J1044" s="117">
        <f>SUM(J1042:J1043)</f>
        <v>12615443</v>
      </c>
      <c r="K1044" s="125"/>
      <c r="L1044" s="114"/>
      <c r="M1044" s="114"/>
      <c r="N1044" s="126"/>
      <c r="O1044" s="127"/>
      <c r="P1044" s="127"/>
      <c r="Q1044" s="127"/>
      <c r="R1044" s="127"/>
      <c r="S1044" s="127"/>
    </row>
    <row r="1045" spans="3:19" outlineLevel="1" x14ac:dyDescent="0.25">
      <c r="C1045" s="113"/>
      <c r="D1045" s="222"/>
      <c r="E1045" s="118"/>
      <c r="F1045" s="108"/>
      <c r="G1045" s="121"/>
      <c r="H1045" s="101"/>
      <c r="J1045" s="109"/>
      <c r="K1045" s="125"/>
      <c r="L1045" s="114"/>
      <c r="M1045" s="114"/>
      <c r="N1045" s="126"/>
      <c r="O1045" s="127"/>
      <c r="P1045" s="127"/>
      <c r="Q1045" s="127"/>
      <c r="R1045" s="127"/>
      <c r="S1045" s="127"/>
    </row>
    <row r="1046" spans="3:19" outlineLevel="2" x14ac:dyDescent="0.25">
      <c r="C1046" s="108" t="s">
        <v>1430</v>
      </c>
      <c r="D1046" s="222" t="s">
        <v>1514</v>
      </c>
      <c r="E1046" s="101" t="s">
        <v>137</v>
      </c>
      <c r="F1046" s="108" t="s">
        <v>136</v>
      </c>
      <c r="G1046" s="101"/>
      <c r="H1046" s="101"/>
      <c r="J1046" s="117">
        <v>2400000</v>
      </c>
      <c r="K1046" s="125"/>
      <c r="L1046" s="114">
        <v>45016</v>
      </c>
      <c r="M1046" s="114">
        <v>45016</v>
      </c>
      <c r="N1046" s="126"/>
      <c r="O1046" s="127"/>
      <c r="P1046" s="127"/>
      <c r="Q1046" s="127"/>
      <c r="R1046" s="127"/>
      <c r="S1046" s="127"/>
    </row>
    <row r="1047" spans="3:19" outlineLevel="1" x14ac:dyDescent="0.25">
      <c r="C1047" s="113"/>
      <c r="D1047" s="222"/>
      <c r="E1047" s="118"/>
      <c r="F1047" s="108"/>
      <c r="G1047" s="101"/>
      <c r="H1047" s="101"/>
      <c r="J1047" s="109"/>
      <c r="K1047" s="125"/>
      <c r="L1047" s="114"/>
      <c r="M1047" s="114"/>
      <c r="N1047" s="126"/>
      <c r="O1047" s="127"/>
      <c r="P1047" s="127"/>
      <c r="Q1047" s="127"/>
      <c r="R1047" s="127"/>
      <c r="S1047" s="127"/>
    </row>
    <row r="1048" spans="3:19" outlineLevel="2" x14ac:dyDescent="0.25">
      <c r="C1048" s="108" t="s">
        <v>1430</v>
      </c>
      <c r="D1048" s="222">
        <v>900047822</v>
      </c>
      <c r="E1048" s="101" t="s">
        <v>110</v>
      </c>
      <c r="F1048" s="108" t="s">
        <v>1762</v>
      </c>
      <c r="G1048" s="161" t="s">
        <v>111</v>
      </c>
      <c r="H1048" s="101" t="s">
        <v>22</v>
      </c>
      <c r="J1048" s="117">
        <v>516678452</v>
      </c>
      <c r="K1048" s="125"/>
      <c r="L1048" s="114">
        <v>44917</v>
      </c>
      <c r="M1048" s="114">
        <f>+L1048+30</f>
        <v>44947</v>
      </c>
      <c r="N1048" s="126"/>
      <c r="O1048" s="127"/>
      <c r="P1048" s="127"/>
      <c r="Q1048" s="127"/>
      <c r="R1048" s="127"/>
      <c r="S1048" s="127"/>
    </row>
    <row r="1049" spans="3:19" outlineLevel="1" x14ac:dyDescent="0.25">
      <c r="C1049" s="113"/>
      <c r="D1049" s="222"/>
      <c r="E1049" s="118"/>
      <c r="F1049" s="108"/>
      <c r="G1049" s="161"/>
      <c r="H1049" s="101"/>
      <c r="J1049" s="109"/>
      <c r="K1049" s="125"/>
      <c r="L1049" s="114"/>
      <c r="M1049" s="114"/>
      <c r="N1049" s="126"/>
      <c r="O1049" s="127"/>
      <c r="P1049" s="127"/>
      <c r="Q1049" s="127"/>
      <c r="R1049" s="127"/>
      <c r="S1049" s="127"/>
    </row>
    <row r="1050" spans="3:19" outlineLevel="2" x14ac:dyDescent="0.25">
      <c r="C1050" s="108" t="s">
        <v>1430</v>
      </c>
      <c r="D1050" s="222">
        <v>41366010</v>
      </c>
      <c r="E1050" s="101" t="s">
        <v>235</v>
      </c>
      <c r="F1050" s="108" t="s">
        <v>234</v>
      </c>
      <c r="G1050" s="101" t="s">
        <v>69</v>
      </c>
      <c r="H1050" s="101" t="s">
        <v>22</v>
      </c>
      <c r="J1050" s="117">
        <v>1094080</v>
      </c>
      <c r="K1050" s="125"/>
      <c r="L1050" s="114">
        <v>44690</v>
      </c>
      <c r="M1050" s="114">
        <f>+L1050+30</f>
        <v>44720</v>
      </c>
      <c r="N1050" s="126"/>
      <c r="O1050" s="127"/>
      <c r="P1050" s="127"/>
      <c r="Q1050" s="127"/>
      <c r="R1050" s="127"/>
      <c r="S1050" s="127"/>
    </row>
    <row r="1051" spans="3:19" outlineLevel="1" x14ac:dyDescent="0.25">
      <c r="C1051" s="113"/>
      <c r="D1051" s="222"/>
      <c r="E1051" s="118"/>
      <c r="F1051" s="108"/>
      <c r="G1051" s="101"/>
      <c r="H1051" s="101"/>
      <c r="J1051" s="109"/>
      <c r="K1051" s="125"/>
      <c r="L1051" s="114"/>
      <c r="M1051" s="114"/>
      <c r="N1051" s="126"/>
      <c r="O1051" s="127"/>
      <c r="P1051" s="127"/>
      <c r="Q1051" s="127"/>
      <c r="R1051" s="127"/>
      <c r="S1051" s="127"/>
    </row>
    <row r="1052" spans="3:19" outlineLevel="2" x14ac:dyDescent="0.25">
      <c r="C1052" s="108" t="s">
        <v>1430</v>
      </c>
      <c r="D1052" s="222">
        <v>2085717</v>
      </c>
      <c r="E1052" s="101" t="s">
        <v>53</v>
      </c>
      <c r="F1052" s="108" t="s">
        <v>36</v>
      </c>
      <c r="G1052" s="101" t="s">
        <v>54</v>
      </c>
      <c r="H1052" s="101" t="s">
        <v>22</v>
      </c>
      <c r="J1052" s="117">
        <v>4000000000</v>
      </c>
      <c r="K1052" s="125">
        <v>1.4999999999999999E-2</v>
      </c>
      <c r="L1052" s="114">
        <v>43941</v>
      </c>
      <c r="M1052" s="114">
        <v>44776</v>
      </c>
      <c r="N1052" s="126"/>
      <c r="O1052" s="127" t="s">
        <v>55</v>
      </c>
      <c r="P1052" s="127" t="s">
        <v>56</v>
      </c>
      <c r="Q1052" s="127" t="s">
        <v>57</v>
      </c>
      <c r="R1052" s="127" t="s">
        <v>22</v>
      </c>
      <c r="S1052" s="127"/>
    </row>
    <row r="1053" spans="3:19" outlineLevel="1" x14ac:dyDescent="0.25">
      <c r="C1053" s="113"/>
      <c r="D1053" s="222"/>
      <c r="E1053" s="118"/>
      <c r="F1053" s="108"/>
      <c r="G1053" s="101"/>
      <c r="H1053" s="101"/>
      <c r="J1053" s="109"/>
      <c r="K1053" s="125"/>
      <c r="L1053" s="114"/>
      <c r="M1053" s="114"/>
      <c r="N1053" s="126"/>
      <c r="O1053" s="127"/>
      <c r="P1053" s="127"/>
      <c r="Q1053" s="127"/>
      <c r="R1053" s="127"/>
      <c r="S1053" s="127"/>
    </row>
    <row r="1054" spans="3:19" outlineLevel="2" x14ac:dyDescent="0.25">
      <c r="C1054" s="108" t="s">
        <v>1430</v>
      </c>
      <c r="D1054" s="222">
        <v>830012017</v>
      </c>
      <c r="E1054" s="101" t="s">
        <v>266</v>
      </c>
      <c r="F1054" s="108" t="s">
        <v>265</v>
      </c>
      <c r="G1054" s="101" t="s">
        <v>267</v>
      </c>
      <c r="H1054" s="101" t="s">
        <v>22</v>
      </c>
      <c r="J1054" s="117">
        <v>444733</v>
      </c>
      <c r="K1054" s="125"/>
      <c r="L1054" s="114">
        <v>44890</v>
      </c>
      <c r="M1054" s="114">
        <f>+L1054+30</f>
        <v>44920</v>
      </c>
      <c r="N1054" s="126"/>
      <c r="O1054" s="127"/>
      <c r="P1054" s="127"/>
      <c r="Q1054" s="127"/>
      <c r="R1054" s="127"/>
      <c r="S1054" s="127"/>
    </row>
    <row r="1055" spans="3:19" outlineLevel="1" x14ac:dyDescent="0.25">
      <c r="C1055" s="113"/>
      <c r="D1055" s="222"/>
      <c r="E1055" s="118"/>
      <c r="F1055" s="108"/>
      <c r="G1055" s="101"/>
      <c r="H1055" s="101"/>
      <c r="J1055" s="109"/>
      <c r="K1055" s="125"/>
      <c r="L1055" s="114"/>
      <c r="M1055" s="114"/>
      <c r="N1055" s="126"/>
      <c r="O1055" s="127"/>
      <c r="P1055" s="127"/>
      <c r="Q1055" s="127"/>
      <c r="R1055" s="127"/>
      <c r="S1055" s="127"/>
    </row>
    <row r="1056" spans="3:19" outlineLevel="2" x14ac:dyDescent="0.25">
      <c r="C1056" s="108" t="s">
        <v>1430</v>
      </c>
      <c r="D1056" s="222">
        <v>901170460</v>
      </c>
      <c r="E1056" s="101" t="s">
        <v>555</v>
      </c>
      <c r="F1056" s="108" t="s">
        <v>695</v>
      </c>
      <c r="G1056" s="101" t="s">
        <v>696</v>
      </c>
      <c r="H1056" s="101" t="s">
        <v>22</v>
      </c>
      <c r="J1056" s="117">
        <v>9316596</v>
      </c>
      <c r="K1056" s="125"/>
      <c r="L1056" s="114">
        <v>45202</v>
      </c>
      <c r="M1056" s="114">
        <f>+L1056+30</f>
        <v>45232</v>
      </c>
      <c r="N1056" s="126"/>
      <c r="O1056" s="127"/>
      <c r="P1056" s="127"/>
      <c r="Q1056" s="127"/>
      <c r="R1056" s="127"/>
      <c r="S1056" s="127"/>
    </row>
    <row r="1057" spans="3:19" outlineLevel="1" x14ac:dyDescent="0.25">
      <c r="C1057" s="113"/>
      <c r="D1057" s="222"/>
      <c r="E1057" s="118"/>
      <c r="F1057" s="108"/>
      <c r="G1057" s="101"/>
      <c r="H1057" s="101"/>
      <c r="J1057" s="109"/>
      <c r="K1057" s="125"/>
      <c r="L1057" s="114"/>
      <c r="M1057" s="114"/>
      <c r="N1057" s="126"/>
      <c r="O1057" s="127"/>
      <c r="P1057" s="127"/>
      <c r="Q1057" s="127"/>
      <c r="R1057" s="127"/>
      <c r="S1057" s="127"/>
    </row>
    <row r="1058" spans="3:19" outlineLevel="2" x14ac:dyDescent="0.25">
      <c r="C1058" s="108" t="s">
        <v>1430</v>
      </c>
      <c r="D1058" s="222">
        <v>80022675</v>
      </c>
      <c r="E1058" s="101" t="s">
        <v>63</v>
      </c>
      <c r="F1058" s="108" t="s">
        <v>36</v>
      </c>
      <c r="G1058" s="121" t="s">
        <v>1336</v>
      </c>
      <c r="H1058" s="101" t="s">
        <v>22</v>
      </c>
      <c r="I1058" s="101" t="s">
        <v>1305</v>
      </c>
      <c r="J1058" s="117">
        <v>25000000</v>
      </c>
      <c r="K1058" s="125">
        <v>0.04</v>
      </c>
      <c r="L1058" s="114">
        <v>44245</v>
      </c>
      <c r="M1058" s="114">
        <v>44334</v>
      </c>
      <c r="N1058" s="126"/>
      <c r="O1058" s="127"/>
      <c r="P1058" s="127"/>
      <c r="Q1058" s="127"/>
      <c r="R1058" s="127"/>
      <c r="S1058" s="127"/>
    </row>
    <row r="1059" spans="3:19" outlineLevel="1" x14ac:dyDescent="0.25">
      <c r="C1059" s="113"/>
      <c r="D1059" s="222"/>
      <c r="E1059" s="118"/>
      <c r="F1059" s="108"/>
      <c r="G1059" s="121"/>
      <c r="H1059" s="101"/>
      <c r="J1059" s="109"/>
      <c r="K1059" s="125"/>
      <c r="L1059" s="114"/>
      <c r="M1059" s="114"/>
      <c r="N1059" s="126"/>
      <c r="O1059" s="127"/>
      <c r="P1059" s="127"/>
      <c r="Q1059" s="127"/>
      <c r="R1059" s="127"/>
      <c r="S1059" s="127"/>
    </row>
    <row r="1060" spans="3:19" outlineLevel="2" x14ac:dyDescent="0.25">
      <c r="C1060" s="108" t="s">
        <v>1430</v>
      </c>
      <c r="D1060" s="224">
        <v>830097493</v>
      </c>
      <c r="E1060" s="122" t="s">
        <v>181</v>
      </c>
      <c r="F1060" s="137" t="s">
        <v>180</v>
      </c>
      <c r="G1060" s="101" t="s">
        <v>182</v>
      </c>
      <c r="H1060" s="101" t="s">
        <v>22</v>
      </c>
      <c r="J1060" s="117">
        <v>2602017</v>
      </c>
      <c r="K1060" s="178"/>
      <c r="L1060" s="114">
        <v>44959</v>
      </c>
      <c r="M1060" s="114">
        <f>+L1060+30</f>
        <v>44989</v>
      </c>
      <c r="N1060" s="111"/>
      <c r="O1060" s="112"/>
      <c r="P1060" s="112"/>
      <c r="Q1060" s="112"/>
      <c r="R1060" s="112"/>
      <c r="S1060" s="112"/>
    </row>
    <row r="1061" spans="3:19" outlineLevel="1" x14ac:dyDescent="0.25">
      <c r="C1061" s="113"/>
      <c r="D1061" s="224"/>
      <c r="E1061" s="175"/>
      <c r="F1061" s="137"/>
      <c r="G1061" s="101"/>
      <c r="H1061" s="101"/>
      <c r="J1061" s="109"/>
      <c r="K1061" s="178"/>
      <c r="L1061" s="114"/>
      <c r="M1061" s="114"/>
      <c r="N1061" s="111"/>
      <c r="O1061" s="112"/>
      <c r="P1061" s="112"/>
      <c r="Q1061" s="112"/>
      <c r="R1061" s="112"/>
      <c r="S1061" s="112"/>
    </row>
    <row r="1062" spans="3:19" outlineLevel="2" x14ac:dyDescent="0.25">
      <c r="C1062" s="108" t="s">
        <v>1430</v>
      </c>
      <c r="D1062" s="222">
        <v>356007</v>
      </c>
      <c r="E1062" s="101" t="s">
        <v>447</v>
      </c>
      <c r="F1062" s="108" t="s">
        <v>1484</v>
      </c>
      <c r="G1062" s="121" t="s">
        <v>448</v>
      </c>
      <c r="H1062" s="101" t="s">
        <v>22</v>
      </c>
      <c r="J1062" s="117">
        <v>909078</v>
      </c>
      <c r="K1062" s="125"/>
      <c r="L1062" s="110">
        <v>45473</v>
      </c>
      <c r="M1062" s="114">
        <v>45473</v>
      </c>
      <c r="N1062" s="111"/>
      <c r="O1062" s="112"/>
      <c r="P1062" s="112"/>
      <c r="Q1062" s="112"/>
      <c r="R1062" s="112"/>
      <c r="S1062" s="112"/>
    </row>
    <row r="1063" spans="3:19" outlineLevel="1" x14ac:dyDescent="0.25">
      <c r="C1063" s="113"/>
      <c r="D1063" s="224"/>
      <c r="E1063" s="175"/>
      <c r="F1063" s="137"/>
      <c r="G1063" s="101"/>
      <c r="H1063" s="101"/>
      <c r="J1063" s="109"/>
      <c r="K1063" s="178"/>
      <c r="L1063" s="114"/>
      <c r="M1063" s="114"/>
      <c r="N1063" s="111"/>
      <c r="O1063" s="112"/>
      <c r="P1063" s="112"/>
      <c r="Q1063" s="112"/>
      <c r="R1063" s="112"/>
      <c r="S1063" s="112"/>
    </row>
    <row r="1064" spans="3:19" outlineLevel="2" x14ac:dyDescent="0.25">
      <c r="C1064" s="108" t="s">
        <v>1430</v>
      </c>
      <c r="D1064" s="222">
        <v>17126213</v>
      </c>
      <c r="E1064" s="101" t="s">
        <v>61</v>
      </c>
      <c r="F1064" s="108" t="s">
        <v>36</v>
      </c>
      <c r="G1064" s="101" t="s">
        <v>1307</v>
      </c>
      <c r="H1064" s="101" t="s">
        <v>22</v>
      </c>
      <c r="J1064" s="117">
        <v>215000000</v>
      </c>
      <c r="K1064" s="125">
        <v>1.24E-2</v>
      </c>
      <c r="L1064" s="114">
        <v>44408</v>
      </c>
      <c r="M1064" s="114">
        <v>44773</v>
      </c>
      <c r="N1064" s="126"/>
      <c r="O1064" s="127"/>
      <c r="P1064" s="127"/>
      <c r="Q1064" s="127"/>
      <c r="R1064" s="127"/>
      <c r="S1064" s="127"/>
    </row>
    <row r="1065" spans="3:19" outlineLevel="1" x14ac:dyDescent="0.25">
      <c r="C1065" s="113"/>
      <c r="D1065" s="222"/>
      <c r="E1065" s="118"/>
      <c r="F1065" s="108"/>
      <c r="G1065" s="101"/>
      <c r="H1065" s="101"/>
      <c r="J1065" s="109"/>
      <c r="K1065" s="125"/>
      <c r="L1065" s="114"/>
      <c r="M1065" s="114"/>
      <c r="N1065" s="126"/>
      <c r="O1065" s="127"/>
      <c r="P1065" s="127"/>
      <c r="Q1065" s="127"/>
      <c r="R1065" s="127"/>
      <c r="S1065" s="127"/>
    </row>
    <row r="1066" spans="3:19" outlineLevel="2" x14ac:dyDescent="0.25">
      <c r="C1066" s="108" t="s">
        <v>1430</v>
      </c>
      <c r="D1066" s="222">
        <v>79878582</v>
      </c>
      <c r="E1066" s="101" t="s">
        <v>455</v>
      </c>
      <c r="F1066" s="108" t="s">
        <v>759</v>
      </c>
      <c r="G1066" s="121" t="s">
        <v>456</v>
      </c>
      <c r="H1066" s="101" t="s">
        <v>22</v>
      </c>
      <c r="J1066" s="117">
        <v>256400</v>
      </c>
      <c r="K1066" s="125"/>
      <c r="L1066" s="114">
        <v>44901</v>
      </c>
      <c r="M1066" s="114">
        <f>+L1066+30</f>
        <v>44931</v>
      </c>
      <c r="N1066" s="126"/>
      <c r="O1066" s="127"/>
      <c r="P1066" s="127"/>
      <c r="Q1066" s="127"/>
      <c r="R1066" s="127"/>
      <c r="S1066" s="127"/>
    </row>
    <row r="1067" spans="3:19" outlineLevel="1" x14ac:dyDescent="0.25">
      <c r="C1067" s="113"/>
      <c r="D1067" s="222"/>
      <c r="E1067" s="118"/>
      <c r="F1067" s="108"/>
      <c r="G1067" s="121"/>
      <c r="H1067" s="101"/>
      <c r="J1067" s="109"/>
      <c r="K1067" s="125"/>
      <c r="L1067" s="114"/>
      <c r="M1067" s="114"/>
      <c r="N1067" s="126"/>
      <c r="O1067" s="127"/>
      <c r="P1067" s="127"/>
      <c r="Q1067" s="127"/>
      <c r="R1067" s="127"/>
      <c r="S1067" s="127"/>
    </row>
    <row r="1068" spans="3:19" outlineLevel="2" x14ac:dyDescent="0.25">
      <c r="C1068" s="108" t="s">
        <v>1430</v>
      </c>
      <c r="D1068" s="222">
        <v>17063209</v>
      </c>
      <c r="E1068" s="101" t="s">
        <v>60</v>
      </c>
      <c r="F1068" s="108" t="s">
        <v>36</v>
      </c>
      <c r="G1068" s="101" t="s">
        <v>24</v>
      </c>
      <c r="H1068" s="101" t="s">
        <v>22</v>
      </c>
      <c r="J1068" s="109">
        <v>42240816</v>
      </c>
      <c r="K1068" s="125"/>
      <c r="L1068" s="114">
        <v>44911</v>
      </c>
      <c r="M1068" s="114" t="s">
        <v>1437</v>
      </c>
      <c r="N1068" s="126"/>
      <c r="O1068" s="127"/>
      <c r="P1068" s="127"/>
      <c r="Q1068" s="127"/>
      <c r="R1068" s="127"/>
      <c r="S1068" s="127"/>
    </row>
    <row r="1069" spans="3:19" outlineLevel="2" x14ac:dyDescent="0.25">
      <c r="C1069" s="113"/>
      <c r="D1069" s="222"/>
      <c r="E1069" s="101"/>
      <c r="F1069" s="108" t="s">
        <v>195</v>
      </c>
      <c r="G1069" s="101" t="s">
        <v>196</v>
      </c>
      <c r="H1069" s="101" t="s">
        <v>22</v>
      </c>
      <c r="J1069" s="109">
        <v>4085960</v>
      </c>
      <c r="K1069" s="125"/>
      <c r="L1069" s="114">
        <v>44655</v>
      </c>
      <c r="M1069" s="114">
        <f t="shared" ref="M1069:M1078" si="10">+L1069+30</f>
        <v>44685</v>
      </c>
      <c r="N1069" s="126"/>
      <c r="O1069" s="127"/>
      <c r="P1069" s="127"/>
      <c r="Q1069" s="127"/>
      <c r="R1069" s="127"/>
      <c r="S1069" s="127"/>
    </row>
    <row r="1070" spans="3:19" outlineLevel="2" x14ac:dyDescent="0.25">
      <c r="C1070" s="113"/>
      <c r="D1070" s="222"/>
      <c r="E1070" s="101"/>
      <c r="F1070" s="108" t="s">
        <v>197</v>
      </c>
      <c r="G1070" s="101" t="s">
        <v>196</v>
      </c>
      <c r="H1070" s="101" t="s">
        <v>22</v>
      </c>
      <c r="J1070" s="109">
        <v>4581360</v>
      </c>
      <c r="K1070" s="125"/>
      <c r="L1070" s="114">
        <v>44684</v>
      </c>
      <c r="M1070" s="114">
        <f t="shared" si="10"/>
        <v>44714</v>
      </c>
      <c r="N1070" s="126"/>
      <c r="O1070" s="127"/>
      <c r="P1070" s="127"/>
      <c r="Q1070" s="127"/>
      <c r="R1070" s="127"/>
      <c r="S1070" s="127"/>
    </row>
    <row r="1071" spans="3:19" outlineLevel="2" x14ac:dyDescent="0.25">
      <c r="C1071" s="113"/>
      <c r="D1071" s="222"/>
      <c r="E1071" s="101"/>
      <c r="F1071" s="108" t="s">
        <v>198</v>
      </c>
      <c r="G1071" s="101" t="s">
        <v>196</v>
      </c>
      <c r="H1071" s="101" t="s">
        <v>22</v>
      </c>
      <c r="J1071" s="109">
        <v>4581360</v>
      </c>
      <c r="K1071" s="125"/>
      <c r="L1071" s="114">
        <v>44715</v>
      </c>
      <c r="M1071" s="114">
        <f t="shared" si="10"/>
        <v>44745</v>
      </c>
      <c r="N1071" s="126"/>
      <c r="O1071" s="127"/>
      <c r="P1071" s="127"/>
      <c r="Q1071" s="127"/>
      <c r="R1071" s="127"/>
      <c r="S1071" s="127"/>
    </row>
    <row r="1072" spans="3:19" outlineLevel="2" x14ac:dyDescent="0.25">
      <c r="C1072" s="113"/>
      <c r="D1072" s="222"/>
      <c r="E1072" s="101"/>
      <c r="F1072" s="108" t="s">
        <v>199</v>
      </c>
      <c r="G1072" s="101" t="s">
        <v>196</v>
      </c>
      <c r="H1072" s="101" t="s">
        <v>22</v>
      </c>
      <c r="J1072" s="109">
        <v>4581360</v>
      </c>
      <c r="K1072" s="125"/>
      <c r="L1072" s="114">
        <v>44743</v>
      </c>
      <c r="M1072" s="114">
        <f t="shared" si="10"/>
        <v>44773</v>
      </c>
      <c r="N1072" s="126"/>
      <c r="O1072" s="127"/>
      <c r="P1072" s="127"/>
      <c r="Q1072" s="127"/>
      <c r="R1072" s="127"/>
      <c r="S1072" s="127"/>
    </row>
    <row r="1073" spans="3:19" outlineLevel="2" x14ac:dyDescent="0.25">
      <c r="C1073" s="113"/>
      <c r="D1073" s="222"/>
      <c r="E1073" s="101"/>
      <c r="F1073" s="108" t="s">
        <v>200</v>
      </c>
      <c r="G1073" s="101" t="s">
        <v>196</v>
      </c>
      <c r="H1073" s="101" t="s">
        <v>22</v>
      </c>
      <c r="J1073" s="109">
        <v>4581360</v>
      </c>
      <c r="K1073" s="125"/>
      <c r="L1073" s="114">
        <v>44804</v>
      </c>
      <c r="M1073" s="114">
        <f t="shared" si="10"/>
        <v>44834</v>
      </c>
      <c r="N1073" s="126"/>
      <c r="O1073" s="127"/>
      <c r="P1073" s="127"/>
      <c r="Q1073" s="127"/>
      <c r="R1073" s="127"/>
      <c r="S1073" s="127"/>
    </row>
    <row r="1074" spans="3:19" outlineLevel="2" x14ac:dyDescent="0.25">
      <c r="C1074" s="113"/>
      <c r="D1074" s="222"/>
      <c r="E1074" s="101"/>
      <c r="F1074" s="108" t="s">
        <v>201</v>
      </c>
      <c r="G1074" s="101" t="s">
        <v>196</v>
      </c>
      <c r="H1074" s="101" t="s">
        <v>22</v>
      </c>
      <c r="J1074" s="109">
        <v>4581360</v>
      </c>
      <c r="K1074" s="125"/>
      <c r="L1074" s="114">
        <v>44809</v>
      </c>
      <c r="M1074" s="114">
        <f t="shared" si="10"/>
        <v>44839</v>
      </c>
      <c r="N1074" s="126"/>
      <c r="O1074" s="127"/>
      <c r="P1074" s="127"/>
      <c r="Q1074" s="127"/>
      <c r="R1074" s="127"/>
      <c r="S1074" s="127"/>
    </row>
    <row r="1075" spans="3:19" outlineLevel="2" x14ac:dyDescent="0.25">
      <c r="C1075" s="113"/>
      <c r="D1075" s="222"/>
      <c r="E1075" s="101"/>
      <c r="F1075" s="108" t="s">
        <v>202</v>
      </c>
      <c r="G1075" s="101" t="s">
        <v>196</v>
      </c>
      <c r="H1075" s="101" t="s">
        <v>22</v>
      </c>
      <c r="J1075" s="109">
        <v>4581360</v>
      </c>
      <c r="K1075" s="125"/>
      <c r="L1075" s="114">
        <v>44837</v>
      </c>
      <c r="M1075" s="114">
        <f t="shared" si="10"/>
        <v>44867</v>
      </c>
      <c r="N1075" s="126"/>
      <c r="O1075" s="127"/>
      <c r="P1075" s="127"/>
      <c r="Q1075" s="127"/>
      <c r="R1075" s="127"/>
      <c r="S1075" s="127"/>
    </row>
    <row r="1076" spans="3:19" outlineLevel="2" x14ac:dyDescent="0.25">
      <c r="C1076" s="113"/>
      <c r="D1076" s="222"/>
      <c r="E1076" s="101"/>
      <c r="F1076" s="108" t="s">
        <v>202</v>
      </c>
      <c r="G1076" s="101" t="s">
        <v>196</v>
      </c>
      <c r="H1076" s="101" t="s">
        <v>22</v>
      </c>
      <c r="J1076" s="109">
        <v>4581360</v>
      </c>
      <c r="K1076" s="125"/>
      <c r="L1076" s="114">
        <v>44859</v>
      </c>
      <c r="M1076" s="114">
        <f t="shared" si="10"/>
        <v>44889</v>
      </c>
      <c r="N1076" s="126"/>
      <c r="O1076" s="127"/>
      <c r="P1076" s="127"/>
      <c r="Q1076" s="127"/>
      <c r="R1076" s="127"/>
      <c r="S1076" s="127"/>
    </row>
    <row r="1077" spans="3:19" outlineLevel="2" x14ac:dyDescent="0.25">
      <c r="C1077" s="113"/>
      <c r="D1077" s="222"/>
      <c r="E1077" s="101"/>
      <c r="F1077" s="108" t="s">
        <v>203</v>
      </c>
      <c r="G1077" s="101" t="s">
        <v>196</v>
      </c>
      <c r="H1077" s="101" t="s">
        <v>22</v>
      </c>
      <c r="J1077" s="109">
        <v>4581360</v>
      </c>
      <c r="K1077" s="125"/>
      <c r="L1077" s="114">
        <v>44882</v>
      </c>
      <c r="M1077" s="114">
        <f t="shared" si="10"/>
        <v>44912</v>
      </c>
      <c r="N1077" s="126"/>
      <c r="O1077" s="127"/>
      <c r="P1077" s="127"/>
      <c r="Q1077" s="127"/>
      <c r="R1077" s="127"/>
      <c r="S1077" s="127"/>
    </row>
    <row r="1078" spans="3:19" outlineLevel="2" x14ac:dyDescent="0.25">
      <c r="C1078" s="113"/>
      <c r="D1078" s="222"/>
      <c r="E1078" s="101"/>
      <c r="F1078" s="108" t="s">
        <v>204</v>
      </c>
      <c r="G1078" s="101" t="s">
        <v>196</v>
      </c>
      <c r="H1078" s="101" t="s">
        <v>22</v>
      </c>
      <c r="J1078" s="109">
        <v>22906800</v>
      </c>
      <c r="K1078" s="125"/>
      <c r="L1078" s="114">
        <v>45046</v>
      </c>
      <c r="M1078" s="114">
        <f t="shared" si="10"/>
        <v>45076</v>
      </c>
      <c r="N1078" s="126"/>
      <c r="O1078" s="127"/>
      <c r="P1078" s="127"/>
      <c r="Q1078" s="127"/>
      <c r="R1078" s="127"/>
      <c r="S1078" s="127"/>
    </row>
    <row r="1079" spans="3:19" outlineLevel="2" x14ac:dyDescent="0.25">
      <c r="C1079" s="113"/>
      <c r="D1079" s="222"/>
      <c r="E1079" s="101"/>
      <c r="F1079" s="108" t="s">
        <v>205</v>
      </c>
      <c r="G1079" s="101" t="s">
        <v>196</v>
      </c>
      <c r="H1079" s="101" t="s">
        <v>22</v>
      </c>
      <c r="J1079" s="109">
        <v>40000000</v>
      </c>
      <c r="K1079" s="125"/>
      <c r="L1079" s="114">
        <v>45168</v>
      </c>
      <c r="M1079" s="114">
        <v>45168</v>
      </c>
      <c r="N1079" s="126"/>
      <c r="O1079" s="127"/>
      <c r="P1079" s="127"/>
      <c r="Q1079" s="127"/>
      <c r="R1079" s="127"/>
      <c r="S1079" s="127"/>
    </row>
    <row r="1080" spans="3:19" outlineLevel="2" x14ac:dyDescent="0.25">
      <c r="C1080" s="113"/>
      <c r="D1080" s="222"/>
      <c r="E1080" s="101"/>
      <c r="F1080" s="108" t="s">
        <v>233</v>
      </c>
      <c r="G1080" s="101" t="s">
        <v>69</v>
      </c>
      <c r="H1080" s="101" t="s">
        <v>22</v>
      </c>
      <c r="J1080" s="109">
        <v>4000000</v>
      </c>
      <c r="K1080" s="125"/>
      <c r="L1080" s="114">
        <v>45197</v>
      </c>
      <c r="M1080" s="114">
        <f>+L1080+30</f>
        <v>45227</v>
      </c>
      <c r="N1080" s="126"/>
      <c r="O1080" s="127"/>
      <c r="P1080" s="127"/>
      <c r="Q1080" s="127"/>
      <c r="R1080" s="127"/>
      <c r="S1080" s="127"/>
    </row>
    <row r="1081" spans="3:19" outlineLevel="1" x14ac:dyDescent="0.25">
      <c r="C1081" s="113"/>
      <c r="D1081" s="222"/>
      <c r="E1081" s="118" t="s">
        <v>1147</v>
      </c>
      <c r="F1081" s="113" t="s">
        <v>1485</v>
      </c>
      <c r="G1081" s="101"/>
      <c r="H1081" s="101"/>
      <c r="J1081" s="117">
        <f>SUM(J1068:J1080)</f>
        <v>149884456</v>
      </c>
      <c r="K1081" s="125"/>
      <c r="L1081" s="114"/>
      <c r="M1081" s="114"/>
      <c r="N1081" s="126"/>
      <c r="O1081" s="127"/>
      <c r="P1081" s="127"/>
      <c r="Q1081" s="127"/>
      <c r="R1081" s="127"/>
      <c r="S1081" s="127"/>
    </row>
    <row r="1082" spans="3:19" outlineLevel="1" x14ac:dyDescent="0.25">
      <c r="C1082" s="113"/>
      <c r="D1082" s="222"/>
      <c r="E1082" s="118"/>
      <c r="F1082" s="108"/>
      <c r="G1082" s="101"/>
      <c r="H1082" s="101"/>
      <c r="J1082" s="109"/>
      <c r="K1082" s="125"/>
      <c r="L1082" s="114"/>
      <c r="M1082" s="114"/>
      <c r="N1082" s="126"/>
      <c r="O1082" s="127"/>
      <c r="P1082" s="127"/>
      <c r="Q1082" s="127"/>
      <c r="R1082" s="127"/>
      <c r="S1082" s="127"/>
    </row>
    <row r="1083" spans="3:19" outlineLevel="2" x14ac:dyDescent="0.25">
      <c r="C1083" s="108" t="s">
        <v>1430</v>
      </c>
      <c r="D1083" s="222">
        <v>79444838</v>
      </c>
      <c r="E1083" s="101" t="s">
        <v>58</v>
      </c>
      <c r="F1083" s="108" t="s">
        <v>36</v>
      </c>
      <c r="G1083" s="121" t="s">
        <v>59</v>
      </c>
      <c r="H1083" s="101" t="s">
        <v>22</v>
      </c>
      <c r="J1083" s="117">
        <v>69988722</v>
      </c>
      <c r="K1083" s="125"/>
      <c r="L1083" s="114">
        <v>44669</v>
      </c>
      <c r="M1083" s="114" t="s">
        <v>1437</v>
      </c>
      <c r="N1083" s="126"/>
      <c r="O1083" s="127"/>
      <c r="P1083" s="127"/>
      <c r="Q1083" s="127"/>
      <c r="R1083" s="127"/>
      <c r="S1083" s="127"/>
    </row>
    <row r="1084" spans="3:19" outlineLevel="1" x14ac:dyDescent="0.25">
      <c r="C1084" s="113"/>
      <c r="D1084" s="222"/>
      <c r="E1084" s="118"/>
      <c r="F1084" s="108"/>
      <c r="G1084" s="121"/>
      <c r="H1084" s="101"/>
      <c r="J1084" s="109"/>
      <c r="K1084" s="125"/>
      <c r="L1084" s="114"/>
      <c r="M1084" s="114"/>
      <c r="N1084" s="126"/>
      <c r="O1084" s="127"/>
      <c r="P1084" s="127"/>
      <c r="Q1084" s="127"/>
      <c r="R1084" s="127"/>
      <c r="S1084" s="127"/>
    </row>
    <row r="1085" spans="3:19" outlineLevel="2" x14ac:dyDescent="0.25">
      <c r="C1085" s="108" t="s">
        <v>1430</v>
      </c>
      <c r="D1085" s="224">
        <v>52622236</v>
      </c>
      <c r="E1085" s="122" t="s">
        <v>237</v>
      </c>
      <c r="F1085" s="137" t="s">
        <v>186</v>
      </c>
      <c r="G1085" s="101" t="s">
        <v>69</v>
      </c>
      <c r="H1085" s="101" t="s">
        <v>22</v>
      </c>
      <c r="J1085" s="117">
        <v>11640734</v>
      </c>
      <c r="K1085" s="178"/>
      <c r="L1085" s="114"/>
      <c r="M1085" s="114" t="s">
        <v>1437</v>
      </c>
      <c r="N1085" s="111"/>
      <c r="O1085" s="112"/>
      <c r="P1085" s="112"/>
      <c r="Q1085" s="112"/>
      <c r="R1085" s="112"/>
      <c r="S1085" s="112"/>
    </row>
    <row r="1086" spans="3:19" outlineLevel="1" x14ac:dyDescent="0.25">
      <c r="C1086" s="113"/>
      <c r="D1086" s="224"/>
      <c r="E1086" s="175"/>
      <c r="F1086" s="137"/>
      <c r="G1086" s="101"/>
      <c r="H1086" s="101"/>
      <c r="J1086" s="109"/>
      <c r="K1086" s="178"/>
      <c r="L1086" s="114"/>
      <c r="M1086" s="114"/>
      <c r="N1086" s="111"/>
      <c r="O1086" s="112"/>
      <c r="P1086" s="112"/>
      <c r="Q1086" s="112"/>
      <c r="R1086" s="112"/>
      <c r="S1086" s="112"/>
    </row>
    <row r="1087" spans="3:19" outlineLevel="2" x14ac:dyDescent="0.25">
      <c r="C1087" s="108" t="s">
        <v>1430</v>
      </c>
      <c r="D1087" s="222">
        <v>79864252</v>
      </c>
      <c r="E1087" s="101" t="s">
        <v>240</v>
      </c>
      <c r="F1087" s="108" t="s">
        <v>239</v>
      </c>
      <c r="G1087" s="101" t="s">
        <v>69</v>
      </c>
      <c r="H1087" s="101" t="s">
        <v>22</v>
      </c>
      <c r="J1087" s="109">
        <v>124019</v>
      </c>
      <c r="K1087" s="125"/>
      <c r="L1087" s="114">
        <v>44861</v>
      </c>
      <c r="M1087" s="114">
        <f>+L1087+30</f>
        <v>44891</v>
      </c>
      <c r="N1087" s="126"/>
      <c r="O1087" s="127"/>
      <c r="P1087" s="127"/>
      <c r="Q1087" s="127"/>
      <c r="R1087" s="127"/>
      <c r="S1087" s="127"/>
    </row>
    <row r="1088" spans="3:19" outlineLevel="2" x14ac:dyDescent="0.25">
      <c r="C1088" s="113"/>
      <c r="D1088" s="222"/>
      <c r="E1088" s="101"/>
      <c r="F1088" s="108" t="s">
        <v>241</v>
      </c>
      <c r="G1088" s="101" t="s">
        <v>69</v>
      </c>
      <c r="H1088" s="101" t="s">
        <v>22</v>
      </c>
      <c r="J1088" s="109">
        <v>109999</v>
      </c>
      <c r="K1088" s="125"/>
      <c r="L1088" s="114">
        <v>44915</v>
      </c>
      <c r="M1088" s="114">
        <f>+L1088+30</f>
        <v>44945</v>
      </c>
      <c r="N1088" s="126"/>
      <c r="O1088" s="127"/>
      <c r="P1088" s="127"/>
      <c r="Q1088" s="127"/>
      <c r="R1088" s="127"/>
      <c r="S1088" s="127"/>
    </row>
    <row r="1089" spans="3:19" outlineLevel="1" x14ac:dyDescent="0.25">
      <c r="C1089" s="113"/>
      <c r="D1089" s="222"/>
      <c r="E1089" s="118" t="s">
        <v>1187</v>
      </c>
      <c r="F1089" s="113" t="s">
        <v>1485</v>
      </c>
      <c r="G1089" s="101"/>
      <c r="H1089" s="101"/>
      <c r="J1089" s="117">
        <f>SUM(J1087:J1088)</f>
        <v>234018</v>
      </c>
      <c r="K1089" s="125"/>
      <c r="L1089" s="114"/>
      <c r="M1089" s="114"/>
      <c r="N1089" s="126"/>
      <c r="O1089" s="127"/>
      <c r="P1089" s="127"/>
      <c r="Q1089" s="127"/>
      <c r="R1089" s="127"/>
      <c r="S1089" s="127"/>
    </row>
    <row r="1090" spans="3:19" outlineLevel="1" x14ac:dyDescent="0.25">
      <c r="C1090" s="113"/>
      <c r="D1090" s="222"/>
      <c r="E1090" s="118"/>
      <c r="F1090" s="108"/>
      <c r="G1090" s="101"/>
      <c r="H1090" s="101"/>
      <c r="J1090" s="109"/>
      <c r="K1090" s="125"/>
      <c r="L1090" s="114"/>
      <c r="M1090" s="114"/>
      <c r="N1090" s="126"/>
      <c r="O1090" s="127"/>
      <c r="P1090" s="127"/>
      <c r="Q1090" s="127"/>
      <c r="R1090" s="127"/>
      <c r="S1090" s="127"/>
    </row>
    <row r="1091" spans="3:19" outlineLevel="2" x14ac:dyDescent="0.25">
      <c r="C1091" s="108" t="s">
        <v>1430</v>
      </c>
      <c r="D1091" s="222">
        <v>901084703</v>
      </c>
      <c r="E1091" s="101" t="s">
        <v>89</v>
      </c>
      <c r="F1091" s="108" t="s">
        <v>88</v>
      </c>
      <c r="G1091" s="161"/>
      <c r="H1091" s="101"/>
      <c r="J1091" s="117">
        <v>37521323</v>
      </c>
      <c r="K1091" s="125"/>
      <c r="L1091" s="114"/>
      <c r="M1091" s="114" t="s">
        <v>1437</v>
      </c>
      <c r="N1091" s="126"/>
      <c r="O1091" s="127"/>
      <c r="P1091" s="127"/>
      <c r="Q1091" s="127"/>
      <c r="R1091" s="127"/>
      <c r="S1091" s="127"/>
    </row>
    <row r="1092" spans="3:19" outlineLevel="1" x14ac:dyDescent="0.25">
      <c r="C1092" s="113"/>
      <c r="D1092" s="222"/>
      <c r="E1092" s="118"/>
      <c r="F1092" s="108"/>
      <c r="G1092" s="161"/>
      <c r="H1092" s="101"/>
      <c r="J1092" s="109"/>
      <c r="K1092" s="125"/>
      <c r="L1092" s="114"/>
      <c r="M1092" s="114"/>
      <c r="N1092" s="126"/>
      <c r="O1092" s="127"/>
      <c r="P1092" s="127"/>
      <c r="Q1092" s="127"/>
      <c r="R1092" s="127"/>
      <c r="S1092" s="127"/>
    </row>
    <row r="1093" spans="3:19" outlineLevel="1" x14ac:dyDescent="0.25">
      <c r="C1093" s="108" t="s">
        <v>1430</v>
      </c>
      <c r="D1093" s="222">
        <v>899999061</v>
      </c>
      <c r="E1093" s="101" t="s">
        <v>439</v>
      </c>
      <c r="F1093" s="108" t="s">
        <v>1375</v>
      </c>
      <c r="G1093" s="101"/>
      <c r="H1093" s="101"/>
      <c r="J1093" s="117">
        <v>3955072</v>
      </c>
      <c r="K1093" s="125"/>
      <c r="L1093" s="114"/>
      <c r="M1093" s="114" t="s">
        <v>1437</v>
      </c>
      <c r="N1093" s="126"/>
      <c r="O1093" s="127"/>
      <c r="P1093" s="127"/>
      <c r="Q1093" s="127"/>
      <c r="R1093" s="127"/>
      <c r="S1093" s="127"/>
    </row>
    <row r="1094" spans="3:19" outlineLevel="1" x14ac:dyDescent="0.25">
      <c r="C1094" s="113"/>
      <c r="D1094" s="222"/>
      <c r="E1094" s="118"/>
      <c r="F1094" s="108"/>
      <c r="G1094" s="161"/>
      <c r="H1094" s="101"/>
      <c r="J1094" s="109"/>
      <c r="K1094" s="125"/>
      <c r="L1094" s="114"/>
      <c r="M1094" s="114"/>
      <c r="N1094" s="126"/>
      <c r="O1094" s="127"/>
      <c r="P1094" s="127"/>
      <c r="Q1094" s="127"/>
      <c r="R1094" s="127"/>
      <c r="S1094" s="127"/>
    </row>
    <row r="1095" spans="3:19" outlineLevel="2" x14ac:dyDescent="0.25">
      <c r="C1095" s="108" t="s">
        <v>1430</v>
      </c>
      <c r="D1095" s="222">
        <v>860066946</v>
      </c>
      <c r="E1095" s="101" t="s">
        <v>286</v>
      </c>
      <c r="F1095" s="108" t="s">
        <v>285</v>
      </c>
      <c r="G1095" s="121" t="s">
        <v>287</v>
      </c>
      <c r="H1095" s="101" t="s">
        <v>22</v>
      </c>
      <c r="J1095" s="117">
        <v>1628500</v>
      </c>
      <c r="K1095" s="125"/>
      <c r="L1095" s="114">
        <v>44126</v>
      </c>
      <c r="M1095" s="114">
        <f>+L1095+30</f>
        <v>44156</v>
      </c>
      <c r="N1095" s="126"/>
      <c r="O1095" s="127"/>
      <c r="P1095" s="127"/>
      <c r="Q1095" s="127"/>
      <c r="R1095" s="127"/>
      <c r="S1095" s="127"/>
    </row>
    <row r="1096" spans="3:19" outlineLevel="1" x14ac:dyDescent="0.25">
      <c r="C1096" s="113"/>
      <c r="D1096" s="222"/>
      <c r="E1096" s="118"/>
      <c r="F1096" s="108"/>
      <c r="G1096" s="121"/>
      <c r="H1096" s="101"/>
      <c r="J1096" s="109"/>
      <c r="K1096" s="125"/>
      <c r="L1096" s="114"/>
      <c r="M1096" s="114"/>
      <c r="N1096" s="126"/>
      <c r="O1096" s="127"/>
      <c r="P1096" s="127"/>
      <c r="Q1096" s="127"/>
      <c r="R1096" s="127"/>
      <c r="S1096" s="127"/>
    </row>
    <row r="1097" spans="3:19" outlineLevel="2" x14ac:dyDescent="0.25">
      <c r="C1097" s="108" t="s">
        <v>1430</v>
      </c>
      <c r="D1097" s="222">
        <v>890903407</v>
      </c>
      <c r="E1097" s="101" t="s">
        <v>221</v>
      </c>
      <c r="F1097" s="108" t="s">
        <v>220</v>
      </c>
      <c r="G1097" s="101" t="s">
        <v>222</v>
      </c>
      <c r="H1097" s="101" t="s">
        <v>22</v>
      </c>
      <c r="J1097" s="109">
        <v>1306481</v>
      </c>
      <c r="K1097" s="125"/>
      <c r="L1097" s="177">
        <v>44620</v>
      </c>
      <c r="M1097" s="177">
        <f>+L1097+30</f>
        <v>44650</v>
      </c>
      <c r="N1097" s="126"/>
      <c r="O1097" s="178"/>
      <c r="P1097" s="178"/>
      <c r="Q1097" s="178"/>
      <c r="R1097" s="178"/>
      <c r="S1097" s="178"/>
    </row>
    <row r="1098" spans="3:19" outlineLevel="2" x14ac:dyDescent="0.25">
      <c r="C1098" s="113"/>
      <c r="D1098" s="222"/>
      <c r="E1098" s="101"/>
      <c r="F1098" s="108" t="s">
        <v>220</v>
      </c>
      <c r="G1098" s="101" t="s">
        <v>222</v>
      </c>
      <c r="H1098" s="101" t="s">
        <v>22</v>
      </c>
      <c r="J1098" s="109">
        <v>25463302</v>
      </c>
      <c r="K1098" s="125"/>
      <c r="L1098" s="177">
        <v>44840</v>
      </c>
      <c r="M1098" s="177">
        <f>+L1098+30</f>
        <v>44870</v>
      </c>
      <c r="N1098" s="126"/>
      <c r="O1098" s="178"/>
      <c r="P1098" s="178"/>
      <c r="Q1098" s="178"/>
      <c r="R1098" s="178"/>
      <c r="S1098" s="178"/>
    </row>
    <row r="1099" spans="3:19" outlineLevel="2" x14ac:dyDescent="0.25">
      <c r="C1099" s="113"/>
      <c r="D1099" s="222"/>
      <c r="E1099" s="101"/>
      <c r="F1099" s="108" t="s">
        <v>220</v>
      </c>
      <c r="G1099" s="101" t="s">
        <v>222</v>
      </c>
      <c r="H1099" s="101" t="s">
        <v>22</v>
      </c>
      <c r="J1099" s="109">
        <v>6902106</v>
      </c>
      <c r="K1099" s="125"/>
      <c r="L1099" s="177">
        <v>44964</v>
      </c>
      <c r="M1099" s="177">
        <f>+L1099+30</f>
        <v>44994</v>
      </c>
      <c r="N1099" s="126"/>
      <c r="O1099" s="178"/>
      <c r="P1099" s="178"/>
      <c r="Q1099" s="178"/>
      <c r="R1099" s="178"/>
      <c r="S1099" s="178"/>
    </row>
    <row r="1100" spans="3:19" outlineLevel="2" x14ac:dyDescent="0.25">
      <c r="C1100" s="113"/>
      <c r="D1100" s="222"/>
      <c r="E1100" s="101"/>
      <c r="F1100" s="108" t="s">
        <v>220</v>
      </c>
      <c r="G1100" s="101" t="s">
        <v>222</v>
      </c>
      <c r="H1100" s="101" t="s">
        <v>22</v>
      </c>
      <c r="J1100" s="109">
        <v>28565616</v>
      </c>
      <c r="K1100" s="125"/>
      <c r="L1100" s="177">
        <v>45006</v>
      </c>
      <c r="M1100" s="177">
        <f>+L1100+30</f>
        <v>45036</v>
      </c>
      <c r="N1100" s="126"/>
      <c r="O1100" s="178"/>
      <c r="P1100" s="178"/>
      <c r="Q1100" s="178"/>
      <c r="R1100" s="178"/>
      <c r="S1100" s="178"/>
    </row>
    <row r="1101" spans="3:19" outlineLevel="1" x14ac:dyDescent="0.25">
      <c r="C1101" s="113"/>
      <c r="D1101" s="222"/>
      <c r="E1101" s="118" t="s">
        <v>1186</v>
      </c>
      <c r="F1101" s="113" t="s">
        <v>1485</v>
      </c>
      <c r="G1101" s="101"/>
      <c r="H1101" s="101"/>
      <c r="J1101" s="117">
        <f>SUM(J1097:J1100)</f>
        <v>62237505</v>
      </c>
      <c r="K1101" s="125"/>
      <c r="L1101" s="177"/>
      <c r="M1101" s="177"/>
      <c r="N1101" s="126"/>
      <c r="O1101" s="178"/>
      <c r="P1101" s="178"/>
      <c r="Q1101" s="178"/>
      <c r="R1101" s="178"/>
      <c r="S1101" s="178"/>
    </row>
    <row r="1102" spans="3:19" outlineLevel="1" x14ac:dyDescent="0.25">
      <c r="C1102" s="113"/>
      <c r="D1102" s="222"/>
      <c r="E1102" s="118"/>
      <c r="F1102" s="108"/>
      <c r="G1102" s="101"/>
      <c r="H1102" s="101"/>
      <c r="J1102" s="109"/>
      <c r="K1102" s="125"/>
      <c r="L1102" s="177"/>
      <c r="M1102" s="177"/>
      <c r="N1102" s="126"/>
      <c r="O1102" s="178"/>
      <c r="P1102" s="178"/>
      <c r="Q1102" s="178"/>
      <c r="R1102" s="178"/>
      <c r="S1102" s="178"/>
    </row>
    <row r="1103" spans="3:19" outlineLevel="2" x14ac:dyDescent="0.25">
      <c r="C1103" s="108" t="s">
        <v>1430</v>
      </c>
      <c r="D1103" s="222">
        <v>38942508</v>
      </c>
      <c r="E1103" s="101" t="s">
        <v>744</v>
      </c>
      <c r="F1103" s="108" t="s">
        <v>743</v>
      </c>
      <c r="G1103" s="101" t="s">
        <v>69</v>
      </c>
      <c r="H1103" s="101" t="s">
        <v>22</v>
      </c>
      <c r="J1103" s="109">
        <v>232242</v>
      </c>
      <c r="K1103" s="125"/>
      <c r="L1103" s="114">
        <v>44978</v>
      </c>
      <c r="M1103" s="114">
        <f t="shared" ref="M1103:M1117" si="11">+L1103+30</f>
        <v>45008</v>
      </c>
      <c r="N1103" s="126"/>
      <c r="O1103" s="127"/>
      <c r="P1103" s="127"/>
      <c r="Q1103" s="127"/>
      <c r="R1103" s="127"/>
      <c r="S1103" s="127"/>
    </row>
    <row r="1104" spans="3:19" outlineLevel="2" x14ac:dyDescent="0.25">
      <c r="C1104" s="113"/>
      <c r="D1104" s="222"/>
      <c r="E1104" s="101"/>
      <c r="F1104" s="108" t="s">
        <v>745</v>
      </c>
      <c r="G1104" s="101" t="s">
        <v>69</v>
      </c>
      <c r="H1104" s="101" t="s">
        <v>22</v>
      </c>
      <c r="J1104" s="109">
        <v>288247</v>
      </c>
      <c r="K1104" s="125"/>
      <c r="L1104" s="114">
        <v>44978</v>
      </c>
      <c r="M1104" s="114">
        <f t="shared" si="11"/>
        <v>45008</v>
      </c>
      <c r="N1104" s="126"/>
      <c r="O1104" s="127"/>
      <c r="P1104" s="127"/>
      <c r="Q1104" s="127"/>
      <c r="R1104" s="127"/>
      <c r="S1104" s="127"/>
    </row>
    <row r="1105" spans="3:19" outlineLevel="2" x14ac:dyDescent="0.25">
      <c r="C1105" s="113"/>
      <c r="D1105" s="222"/>
      <c r="E1105" s="101"/>
      <c r="F1105" s="108" t="s">
        <v>746</v>
      </c>
      <c r="G1105" s="101" t="s">
        <v>69</v>
      </c>
      <c r="H1105" s="101" t="s">
        <v>22</v>
      </c>
      <c r="J1105" s="109">
        <v>352477</v>
      </c>
      <c r="K1105" s="125"/>
      <c r="L1105" s="114">
        <v>44978</v>
      </c>
      <c r="M1105" s="114">
        <f t="shared" si="11"/>
        <v>45008</v>
      </c>
      <c r="N1105" s="126"/>
      <c r="O1105" s="127"/>
      <c r="P1105" s="127"/>
      <c r="Q1105" s="127"/>
      <c r="R1105" s="127"/>
      <c r="S1105" s="127"/>
    </row>
    <row r="1106" spans="3:19" outlineLevel="2" x14ac:dyDescent="0.25">
      <c r="C1106" s="113"/>
      <c r="D1106" s="222"/>
      <c r="E1106" s="101"/>
      <c r="F1106" s="108" t="s">
        <v>747</v>
      </c>
      <c r="G1106" s="101" t="s">
        <v>69</v>
      </c>
      <c r="H1106" s="101" t="s">
        <v>22</v>
      </c>
      <c r="J1106" s="109">
        <v>238965</v>
      </c>
      <c r="K1106" s="125"/>
      <c r="L1106" s="114">
        <v>44978</v>
      </c>
      <c r="M1106" s="114">
        <f t="shared" si="11"/>
        <v>45008</v>
      </c>
      <c r="N1106" s="126"/>
      <c r="O1106" s="127"/>
      <c r="P1106" s="127"/>
      <c r="Q1106" s="127"/>
      <c r="R1106" s="127"/>
      <c r="S1106" s="127"/>
    </row>
    <row r="1107" spans="3:19" outlineLevel="2" x14ac:dyDescent="0.25">
      <c r="C1107" s="113"/>
      <c r="D1107" s="222"/>
      <c r="E1107" s="101"/>
      <c r="F1107" s="108" t="s">
        <v>748</v>
      </c>
      <c r="G1107" s="101" t="s">
        <v>69</v>
      </c>
      <c r="H1107" s="101" t="s">
        <v>22</v>
      </c>
      <c r="J1107" s="109">
        <v>262504</v>
      </c>
      <c r="K1107" s="125"/>
      <c r="L1107" s="114">
        <v>44985</v>
      </c>
      <c r="M1107" s="114">
        <f t="shared" si="11"/>
        <v>45015</v>
      </c>
      <c r="N1107" s="126"/>
      <c r="O1107" s="127"/>
      <c r="P1107" s="127"/>
      <c r="Q1107" s="127"/>
      <c r="R1107" s="127"/>
      <c r="S1107" s="127"/>
    </row>
    <row r="1108" spans="3:19" outlineLevel="2" x14ac:dyDescent="0.25">
      <c r="C1108" s="113"/>
      <c r="D1108" s="222"/>
      <c r="E1108" s="101"/>
      <c r="F1108" s="108" t="s">
        <v>749</v>
      </c>
      <c r="G1108" s="101" t="s">
        <v>69</v>
      </c>
      <c r="H1108" s="101" t="s">
        <v>22</v>
      </c>
      <c r="J1108" s="109">
        <v>71284</v>
      </c>
      <c r="K1108" s="125"/>
      <c r="L1108" s="114">
        <v>44985</v>
      </c>
      <c r="M1108" s="114">
        <f t="shared" si="11"/>
        <v>45015</v>
      </c>
      <c r="N1108" s="126"/>
      <c r="O1108" s="127"/>
      <c r="P1108" s="127"/>
      <c r="Q1108" s="127"/>
      <c r="R1108" s="127"/>
      <c r="S1108" s="127"/>
    </row>
    <row r="1109" spans="3:19" outlineLevel="2" x14ac:dyDescent="0.25">
      <c r="C1109" s="113"/>
      <c r="D1109" s="222"/>
      <c r="E1109" s="101"/>
      <c r="F1109" s="108" t="s">
        <v>750</v>
      </c>
      <c r="G1109" s="101" t="s">
        <v>69</v>
      </c>
      <c r="H1109" s="101" t="s">
        <v>22</v>
      </c>
      <c r="J1109" s="109">
        <v>75001</v>
      </c>
      <c r="K1109" s="125"/>
      <c r="L1109" s="114">
        <v>44985</v>
      </c>
      <c r="M1109" s="114">
        <f t="shared" si="11"/>
        <v>45015</v>
      </c>
      <c r="N1109" s="126"/>
      <c r="O1109" s="127"/>
      <c r="P1109" s="127"/>
      <c r="Q1109" s="127"/>
      <c r="R1109" s="127"/>
      <c r="S1109" s="127"/>
    </row>
    <row r="1110" spans="3:19" outlineLevel="2" x14ac:dyDescent="0.25">
      <c r="C1110" s="113"/>
      <c r="D1110" s="222"/>
      <c r="E1110" s="101"/>
      <c r="F1110" s="108" t="s">
        <v>751</v>
      </c>
      <c r="G1110" s="101" t="s">
        <v>69</v>
      </c>
      <c r="H1110" s="101" t="s">
        <v>22</v>
      </c>
      <c r="J1110" s="109">
        <v>956028</v>
      </c>
      <c r="K1110" s="125"/>
      <c r="L1110" s="114">
        <v>45006</v>
      </c>
      <c r="M1110" s="114">
        <f t="shared" si="11"/>
        <v>45036</v>
      </c>
      <c r="N1110" s="126"/>
      <c r="O1110" s="127"/>
      <c r="P1110" s="127"/>
      <c r="Q1110" s="127"/>
      <c r="R1110" s="127"/>
      <c r="S1110" s="127"/>
    </row>
    <row r="1111" spans="3:19" outlineLevel="2" x14ac:dyDescent="0.25">
      <c r="C1111" s="113"/>
      <c r="D1111" s="222"/>
      <c r="E1111" s="101"/>
      <c r="F1111" s="108" t="s">
        <v>752</v>
      </c>
      <c r="G1111" s="101" t="s">
        <v>69</v>
      </c>
      <c r="H1111" s="101" t="s">
        <v>22</v>
      </c>
      <c r="J1111" s="109">
        <v>610797</v>
      </c>
      <c r="K1111" s="125"/>
      <c r="L1111" s="114">
        <v>45019</v>
      </c>
      <c r="M1111" s="114">
        <f t="shared" si="11"/>
        <v>45049</v>
      </c>
      <c r="N1111" s="126"/>
      <c r="O1111" s="127"/>
      <c r="P1111" s="127"/>
      <c r="Q1111" s="127"/>
      <c r="R1111" s="127"/>
      <c r="S1111" s="127"/>
    </row>
    <row r="1112" spans="3:19" outlineLevel="2" x14ac:dyDescent="0.25">
      <c r="C1112" s="113"/>
      <c r="D1112" s="222"/>
      <c r="E1112" s="101"/>
      <c r="F1112" s="108" t="s">
        <v>753</v>
      </c>
      <c r="G1112" s="101" t="s">
        <v>69</v>
      </c>
      <c r="H1112" s="101" t="s">
        <v>22</v>
      </c>
      <c r="J1112" s="109">
        <v>560260</v>
      </c>
      <c r="K1112" s="125"/>
      <c r="L1112" s="114">
        <v>45043</v>
      </c>
      <c r="M1112" s="114">
        <f t="shared" si="11"/>
        <v>45073</v>
      </c>
      <c r="N1112" s="126"/>
      <c r="O1112" s="127"/>
      <c r="P1112" s="127"/>
      <c r="Q1112" s="127"/>
      <c r="R1112" s="127"/>
      <c r="S1112" s="127"/>
    </row>
    <row r="1113" spans="3:19" outlineLevel="2" x14ac:dyDescent="0.25">
      <c r="C1113" s="113"/>
      <c r="D1113" s="222"/>
      <c r="E1113" s="101"/>
      <c r="F1113" s="108" t="s">
        <v>754</v>
      </c>
      <c r="G1113" s="101" t="s">
        <v>69</v>
      </c>
      <c r="H1113" s="101" t="s">
        <v>22</v>
      </c>
      <c r="J1113" s="109">
        <v>589373</v>
      </c>
      <c r="K1113" s="125"/>
      <c r="L1113" s="114">
        <v>45043</v>
      </c>
      <c r="M1113" s="114">
        <f t="shared" si="11"/>
        <v>45073</v>
      </c>
      <c r="N1113" s="126"/>
      <c r="O1113" s="127"/>
      <c r="P1113" s="127"/>
      <c r="Q1113" s="127"/>
      <c r="R1113" s="127"/>
      <c r="S1113" s="127"/>
    </row>
    <row r="1114" spans="3:19" outlineLevel="2" x14ac:dyDescent="0.25">
      <c r="C1114" s="113"/>
      <c r="D1114" s="222"/>
      <c r="E1114" s="101"/>
      <c r="F1114" s="108" t="s">
        <v>755</v>
      </c>
      <c r="G1114" s="101" t="s">
        <v>69</v>
      </c>
      <c r="H1114" s="101" t="s">
        <v>22</v>
      </c>
      <c r="J1114" s="109">
        <v>452264</v>
      </c>
      <c r="K1114" s="125"/>
      <c r="L1114" s="114">
        <v>45043</v>
      </c>
      <c r="M1114" s="114">
        <f t="shared" si="11"/>
        <v>45073</v>
      </c>
      <c r="N1114" s="126"/>
      <c r="O1114" s="127"/>
      <c r="P1114" s="127"/>
      <c r="Q1114" s="127"/>
      <c r="R1114" s="127"/>
      <c r="S1114" s="127"/>
    </row>
    <row r="1115" spans="3:19" outlineLevel="2" x14ac:dyDescent="0.25">
      <c r="C1115" s="113"/>
      <c r="D1115" s="222"/>
      <c r="E1115" s="101"/>
      <c r="F1115" s="108" t="s">
        <v>756</v>
      </c>
      <c r="G1115" s="101" t="s">
        <v>69</v>
      </c>
      <c r="H1115" s="101" t="s">
        <v>22</v>
      </c>
      <c r="J1115" s="109">
        <v>423491</v>
      </c>
      <c r="K1115" s="125"/>
      <c r="L1115" s="114">
        <v>45043</v>
      </c>
      <c r="M1115" s="114">
        <f t="shared" si="11"/>
        <v>45073</v>
      </c>
      <c r="N1115" s="126"/>
      <c r="O1115" s="127"/>
      <c r="P1115" s="127"/>
      <c r="Q1115" s="127"/>
      <c r="R1115" s="127"/>
      <c r="S1115" s="127"/>
    </row>
    <row r="1116" spans="3:19" outlineLevel="2" x14ac:dyDescent="0.25">
      <c r="C1116" s="113"/>
      <c r="D1116" s="222"/>
      <c r="E1116" s="101"/>
      <c r="F1116" s="108" t="s">
        <v>757</v>
      </c>
      <c r="G1116" s="101" t="s">
        <v>69</v>
      </c>
      <c r="H1116" s="101" t="s">
        <v>22</v>
      </c>
      <c r="J1116" s="109">
        <v>712682</v>
      </c>
      <c r="K1116" s="125"/>
      <c r="L1116" s="114">
        <v>45048</v>
      </c>
      <c r="M1116" s="114">
        <f t="shared" si="11"/>
        <v>45078</v>
      </c>
      <c r="N1116" s="126"/>
      <c r="O1116" s="127"/>
      <c r="P1116" s="127"/>
      <c r="Q1116" s="127"/>
      <c r="R1116" s="127"/>
      <c r="S1116" s="127"/>
    </row>
    <row r="1117" spans="3:19" outlineLevel="2" x14ac:dyDescent="0.25">
      <c r="C1117" s="113"/>
      <c r="D1117" s="222"/>
      <c r="E1117" s="101"/>
      <c r="F1117" s="108" t="s">
        <v>758</v>
      </c>
      <c r="G1117" s="101" t="s">
        <v>69</v>
      </c>
      <c r="H1117" s="101" t="s">
        <v>22</v>
      </c>
      <c r="J1117" s="109">
        <v>712682</v>
      </c>
      <c r="K1117" s="125"/>
      <c r="L1117" s="114">
        <v>45063</v>
      </c>
      <c r="M1117" s="114">
        <f t="shared" si="11"/>
        <v>45093</v>
      </c>
      <c r="N1117" s="126"/>
      <c r="O1117" s="127"/>
      <c r="P1117" s="127"/>
      <c r="Q1117" s="127"/>
      <c r="R1117" s="127"/>
      <c r="S1117" s="127"/>
    </row>
    <row r="1118" spans="3:19" outlineLevel="1" x14ac:dyDescent="0.25">
      <c r="C1118" s="113"/>
      <c r="D1118" s="222"/>
      <c r="E1118" s="118" t="s">
        <v>1205</v>
      </c>
      <c r="F1118" s="113" t="s">
        <v>1485</v>
      </c>
      <c r="G1118" s="101"/>
      <c r="H1118" s="101"/>
      <c r="J1118" s="117">
        <f>SUM(J1103:J1117)</f>
        <v>6538297</v>
      </c>
      <c r="K1118" s="125"/>
      <c r="L1118" s="114"/>
      <c r="M1118" s="114"/>
      <c r="N1118" s="126"/>
      <c r="O1118" s="127"/>
      <c r="P1118" s="127"/>
      <c r="Q1118" s="127"/>
      <c r="R1118" s="127"/>
      <c r="S1118" s="127"/>
    </row>
    <row r="1119" spans="3:19" outlineLevel="1" x14ac:dyDescent="0.25">
      <c r="C1119" s="113"/>
      <c r="D1119" s="222"/>
      <c r="E1119" s="118"/>
      <c r="F1119" s="108"/>
      <c r="G1119" s="101"/>
      <c r="H1119" s="101"/>
      <c r="J1119" s="109"/>
      <c r="K1119" s="125"/>
      <c r="L1119" s="114"/>
      <c r="M1119" s="114"/>
      <c r="N1119" s="126"/>
      <c r="O1119" s="127"/>
      <c r="P1119" s="127"/>
      <c r="Q1119" s="127"/>
      <c r="R1119" s="127"/>
      <c r="S1119" s="127"/>
    </row>
    <row r="1120" spans="3:19" outlineLevel="2" x14ac:dyDescent="0.25">
      <c r="C1120" s="108" t="s">
        <v>1430</v>
      </c>
      <c r="D1120" s="222">
        <v>830106135</v>
      </c>
      <c r="E1120" s="101" t="s">
        <v>74</v>
      </c>
      <c r="F1120" s="108" t="s">
        <v>73</v>
      </c>
      <c r="G1120" s="101" t="s">
        <v>75</v>
      </c>
      <c r="H1120" s="101" t="s">
        <v>22</v>
      </c>
      <c r="J1120" s="117">
        <v>3118243</v>
      </c>
      <c r="K1120" s="125"/>
      <c r="L1120" s="114">
        <v>44999</v>
      </c>
      <c r="M1120" s="114">
        <f>+L1120+30</f>
        <v>45029</v>
      </c>
      <c r="N1120" s="126"/>
      <c r="O1120" s="127"/>
      <c r="P1120" s="127"/>
      <c r="Q1120" s="127"/>
      <c r="R1120" s="127"/>
      <c r="S1120" s="127"/>
    </row>
    <row r="1121" spans="3:19" outlineLevel="1" x14ac:dyDescent="0.25">
      <c r="C1121" s="113"/>
      <c r="D1121" s="222"/>
      <c r="E1121" s="118"/>
      <c r="F1121" s="108"/>
      <c r="G1121" s="101"/>
      <c r="H1121" s="101"/>
      <c r="J1121" s="109"/>
      <c r="K1121" s="125"/>
      <c r="L1121" s="114"/>
      <c r="M1121" s="114"/>
      <c r="N1121" s="126"/>
      <c r="O1121" s="127"/>
      <c r="P1121" s="127"/>
      <c r="Q1121" s="127"/>
      <c r="R1121" s="127"/>
      <c r="S1121" s="127"/>
    </row>
    <row r="1122" spans="3:19" outlineLevel="2" x14ac:dyDescent="0.25">
      <c r="C1122" s="108" t="s">
        <v>1430</v>
      </c>
      <c r="D1122" s="222">
        <v>12277979</v>
      </c>
      <c r="E1122" s="101" t="s">
        <v>228</v>
      </c>
      <c r="F1122" s="108" t="s">
        <v>227</v>
      </c>
      <c r="G1122" s="121" t="s">
        <v>1308</v>
      </c>
      <c r="H1122" s="101" t="s">
        <v>22</v>
      </c>
      <c r="J1122" s="109">
        <v>527815</v>
      </c>
      <c r="K1122" s="125"/>
      <c r="L1122" s="114">
        <v>44713</v>
      </c>
      <c r="M1122" s="114">
        <f>+L1122+30</f>
        <v>44743</v>
      </c>
      <c r="N1122" s="126"/>
      <c r="O1122" s="127"/>
      <c r="P1122" s="127"/>
      <c r="Q1122" s="127"/>
      <c r="R1122" s="127"/>
      <c r="S1122" s="127"/>
    </row>
    <row r="1123" spans="3:19" outlineLevel="2" x14ac:dyDescent="0.25">
      <c r="C1123" s="113"/>
      <c r="D1123" s="222"/>
      <c r="E1123" s="101"/>
      <c r="F1123" s="108" t="s">
        <v>230</v>
      </c>
      <c r="G1123" s="121" t="s">
        <v>229</v>
      </c>
      <c r="H1123" s="101" t="s">
        <v>22</v>
      </c>
      <c r="J1123" s="109">
        <v>720000</v>
      </c>
      <c r="K1123" s="125"/>
      <c r="L1123" s="114">
        <v>44719</v>
      </c>
      <c r="M1123" s="114">
        <f>+L1123+30</f>
        <v>44749</v>
      </c>
      <c r="N1123" s="126"/>
      <c r="O1123" s="127"/>
      <c r="P1123" s="127"/>
      <c r="Q1123" s="127"/>
      <c r="R1123" s="127"/>
      <c r="S1123" s="127"/>
    </row>
    <row r="1124" spans="3:19" outlineLevel="2" x14ac:dyDescent="0.25">
      <c r="C1124" s="113"/>
      <c r="D1124" s="222"/>
      <c r="E1124" s="101"/>
      <c r="F1124" s="108" t="s">
        <v>231</v>
      </c>
      <c r="G1124" s="121" t="s">
        <v>229</v>
      </c>
      <c r="H1124" s="101" t="s">
        <v>22</v>
      </c>
      <c r="J1124" s="109">
        <v>1489550</v>
      </c>
      <c r="K1124" s="125"/>
      <c r="L1124" s="114">
        <v>44735</v>
      </c>
      <c r="M1124" s="114">
        <f>+L1124+30</f>
        <v>44765</v>
      </c>
      <c r="N1124" s="126"/>
      <c r="O1124" s="127"/>
      <c r="P1124" s="127"/>
      <c r="Q1124" s="127"/>
      <c r="R1124" s="127"/>
      <c r="S1124" s="127"/>
    </row>
    <row r="1125" spans="3:19" outlineLevel="2" x14ac:dyDescent="0.25">
      <c r="C1125" s="113"/>
      <c r="D1125" s="222"/>
      <c r="E1125" s="101"/>
      <c r="F1125" s="108" t="s">
        <v>232</v>
      </c>
      <c r="G1125" s="121" t="s">
        <v>229</v>
      </c>
      <c r="H1125" s="101" t="s">
        <v>22</v>
      </c>
      <c r="J1125" s="109">
        <v>585200</v>
      </c>
      <c r="K1125" s="125"/>
      <c r="L1125" s="114">
        <v>44763</v>
      </c>
      <c r="M1125" s="114">
        <f>+L1125+30</f>
        <v>44793</v>
      </c>
      <c r="N1125" s="126"/>
      <c r="O1125" s="127"/>
      <c r="P1125" s="127"/>
      <c r="Q1125" s="127"/>
      <c r="R1125" s="127"/>
      <c r="S1125" s="127"/>
    </row>
    <row r="1126" spans="3:19" outlineLevel="1" x14ac:dyDescent="0.25">
      <c r="C1126" s="113"/>
      <c r="D1126" s="222"/>
      <c r="E1126" s="118" t="s">
        <v>1146</v>
      </c>
      <c r="F1126" s="113" t="s">
        <v>1485</v>
      </c>
      <c r="G1126" s="121"/>
      <c r="H1126" s="101"/>
      <c r="J1126" s="117">
        <f>SUM(J1122:J1125)</f>
        <v>3322565</v>
      </c>
      <c r="K1126" s="125"/>
      <c r="L1126" s="114"/>
      <c r="M1126" s="114"/>
      <c r="N1126" s="126"/>
      <c r="O1126" s="127"/>
      <c r="P1126" s="127"/>
      <c r="Q1126" s="127"/>
      <c r="R1126" s="127"/>
      <c r="S1126" s="127"/>
    </row>
    <row r="1127" spans="3:19" outlineLevel="1" x14ac:dyDescent="0.25">
      <c r="C1127" s="113"/>
      <c r="D1127" s="222"/>
      <c r="E1127" s="118"/>
      <c r="F1127" s="108"/>
      <c r="G1127" s="121"/>
      <c r="H1127" s="101"/>
      <c r="J1127" s="109"/>
      <c r="K1127" s="125"/>
      <c r="L1127" s="114"/>
      <c r="M1127" s="114"/>
      <c r="N1127" s="126"/>
      <c r="O1127" s="127"/>
      <c r="P1127" s="127"/>
      <c r="Q1127" s="127"/>
      <c r="R1127" s="127"/>
      <c r="S1127" s="127"/>
    </row>
    <row r="1128" spans="3:19" outlineLevel="2" x14ac:dyDescent="0.25">
      <c r="C1128" s="108" t="s">
        <v>1430</v>
      </c>
      <c r="D1128" s="222">
        <v>900529256</v>
      </c>
      <c r="E1128" s="101" t="s">
        <v>306</v>
      </c>
      <c r="F1128" s="108" t="s">
        <v>305</v>
      </c>
      <c r="G1128" s="121" t="s">
        <v>307</v>
      </c>
      <c r="H1128" s="101" t="s">
        <v>22</v>
      </c>
      <c r="J1128" s="117">
        <v>354910</v>
      </c>
      <c r="K1128" s="125"/>
      <c r="L1128" s="114">
        <v>44643</v>
      </c>
      <c r="M1128" s="114">
        <f>+L1128+30</f>
        <v>44673</v>
      </c>
      <c r="N1128" s="126"/>
      <c r="O1128" s="127"/>
      <c r="P1128" s="127"/>
      <c r="Q1128" s="127"/>
      <c r="R1128" s="127"/>
      <c r="S1128" s="127"/>
    </row>
    <row r="1129" spans="3:19" outlineLevel="1" x14ac:dyDescent="0.25">
      <c r="C1129" s="113"/>
      <c r="D1129" s="222"/>
      <c r="E1129" s="118"/>
      <c r="F1129" s="108"/>
      <c r="G1129" s="121"/>
      <c r="H1129" s="101"/>
      <c r="J1129" s="109"/>
      <c r="K1129" s="125"/>
      <c r="L1129" s="114"/>
      <c r="M1129" s="114"/>
      <c r="N1129" s="126"/>
      <c r="O1129" s="127"/>
      <c r="P1129" s="127"/>
      <c r="Q1129" s="127"/>
      <c r="R1129" s="127"/>
      <c r="S1129" s="127"/>
    </row>
    <row r="1130" spans="3:19" outlineLevel="2" x14ac:dyDescent="0.25">
      <c r="C1130" s="108" t="s">
        <v>1430</v>
      </c>
      <c r="D1130" s="222">
        <v>805002036</v>
      </c>
      <c r="E1130" s="101" t="s">
        <v>777</v>
      </c>
      <c r="F1130" s="108" t="s">
        <v>776</v>
      </c>
      <c r="G1130" s="101" t="s">
        <v>778</v>
      </c>
      <c r="H1130" s="101" t="s">
        <v>22</v>
      </c>
      <c r="J1130" s="109">
        <v>26781</v>
      </c>
      <c r="K1130" s="125"/>
      <c r="L1130" s="114">
        <v>44922</v>
      </c>
      <c r="M1130" s="114">
        <f>+L1130+30</f>
        <v>44952</v>
      </c>
      <c r="N1130" s="126"/>
      <c r="O1130" s="127"/>
      <c r="P1130" s="127"/>
      <c r="Q1130" s="127"/>
      <c r="R1130" s="127"/>
      <c r="S1130" s="127"/>
    </row>
    <row r="1131" spans="3:19" outlineLevel="2" x14ac:dyDescent="0.25">
      <c r="C1131" s="113"/>
      <c r="D1131" s="222"/>
      <c r="E1131" s="101"/>
      <c r="F1131" s="108" t="s">
        <v>779</v>
      </c>
      <c r="G1131" s="101" t="s">
        <v>778</v>
      </c>
      <c r="H1131" s="101" t="s">
        <v>22</v>
      </c>
      <c r="J1131" s="109">
        <v>61800</v>
      </c>
      <c r="K1131" s="125"/>
      <c r="L1131" s="114">
        <v>44998</v>
      </c>
      <c r="M1131" s="114">
        <f>+L1131+30</f>
        <v>45028</v>
      </c>
      <c r="N1131" s="126"/>
      <c r="O1131" s="127"/>
      <c r="P1131" s="127"/>
      <c r="Q1131" s="127"/>
      <c r="R1131" s="127"/>
      <c r="S1131" s="127"/>
    </row>
    <row r="1132" spans="3:19" outlineLevel="1" x14ac:dyDescent="0.25">
      <c r="C1132" s="113"/>
      <c r="D1132" s="222"/>
      <c r="E1132" s="118" t="s">
        <v>1207</v>
      </c>
      <c r="F1132" s="113" t="s">
        <v>1485</v>
      </c>
      <c r="G1132" s="101"/>
      <c r="H1132" s="101"/>
      <c r="J1132" s="117">
        <f>SUM(J1130:J1131)</f>
        <v>88581</v>
      </c>
      <c r="K1132" s="125"/>
      <c r="L1132" s="114"/>
      <c r="M1132" s="114"/>
      <c r="N1132" s="126"/>
      <c r="O1132" s="127"/>
      <c r="P1132" s="127"/>
      <c r="Q1132" s="127"/>
      <c r="R1132" s="127"/>
      <c r="S1132" s="127"/>
    </row>
    <row r="1133" spans="3:19" outlineLevel="1" x14ac:dyDescent="0.25">
      <c r="C1133" s="113"/>
      <c r="D1133" s="222"/>
      <c r="E1133" s="118"/>
      <c r="F1133" s="108"/>
      <c r="G1133" s="101"/>
      <c r="H1133" s="101"/>
      <c r="J1133" s="109"/>
      <c r="K1133" s="125"/>
      <c r="L1133" s="114"/>
      <c r="M1133" s="114"/>
      <c r="N1133" s="126"/>
      <c r="O1133" s="127"/>
      <c r="P1133" s="127"/>
      <c r="Q1133" s="127"/>
      <c r="R1133" s="127"/>
      <c r="S1133" s="127"/>
    </row>
    <row r="1134" spans="3:19" outlineLevel="2" x14ac:dyDescent="0.25">
      <c r="C1134" s="108" t="s">
        <v>1430</v>
      </c>
      <c r="D1134" s="222">
        <v>83088036</v>
      </c>
      <c r="E1134" s="101" t="s">
        <v>461</v>
      </c>
      <c r="F1134" s="108" t="s">
        <v>784</v>
      </c>
      <c r="G1134" s="121" t="s">
        <v>462</v>
      </c>
      <c r="H1134" s="101" t="s">
        <v>22</v>
      </c>
      <c r="J1134" s="109">
        <v>468030</v>
      </c>
      <c r="K1134" s="125"/>
      <c r="L1134" s="114">
        <v>45183</v>
      </c>
      <c r="M1134" s="114">
        <f>+L1134+30</f>
        <v>45213</v>
      </c>
      <c r="N1134" s="126"/>
      <c r="O1134" s="127"/>
      <c r="P1134" s="127"/>
      <c r="Q1134" s="127"/>
      <c r="R1134" s="127"/>
      <c r="S1134" s="127"/>
    </row>
    <row r="1135" spans="3:19" outlineLevel="2" x14ac:dyDescent="0.25">
      <c r="C1135" s="113"/>
      <c r="D1135" s="222"/>
      <c r="E1135" s="101"/>
      <c r="F1135" s="108" t="s">
        <v>785</v>
      </c>
      <c r="G1135" s="121" t="s">
        <v>462</v>
      </c>
      <c r="H1135" s="101" t="s">
        <v>22</v>
      </c>
      <c r="J1135" s="109">
        <v>544539</v>
      </c>
      <c r="K1135" s="125"/>
      <c r="L1135" s="114">
        <v>45204</v>
      </c>
      <c r="M1135" s="114">
        <f>+L1135+30</f>
        <v>45234</v>
      </c>
      <c r="N1135" s="126"/>
      <c r="O1135" s="127"/>
      <c r="P1135" s="127"/>
      <c r="Q1135" s="127"/>
      <c r="R1135" s="127"/>
      <c r="S1135" s="127"/>
    </row>
    <row r="1136" spans="3:19" outlineLevel="2" x14ac:dyDescent="0.25">
      <c r="C1136" s="113"/>
      <c r="D1136" s="222"/>
      <c r="E1136" s="101"/>
      <c r="F1136" s="108" t="s">
        <v>785</v>
      </c>
      <c r="G1136" s="121" t="s">
        <v>462</v>
      </c>
      <c r="H1136" s="101" t="s">
        <v>22</v>
      </c>
      <c r="J1136" s="109">
        <v>1011292</v>
      </c>
      <c r="K1136" s="125"/>
      <c r="L1136" s="114">
        <v>45237</v>
      </c>
      <c r="M1136" s="114">
        <f>+L1136+30</f>
        <v>45267</v>
      </c>
      <c r="N1136" s="126"/>
      <c r="O1136" s="127"/>
      <c r="P1136" s="127"/>
      <c r="Q1136" s="127"/>
      <c r="R1136" s="127"/>
      <c r="S1136" s="127"/>
    </row>
    <row r="1137" spans="3:19" outlineLevel="2" x14ac:dyDescent="0.25">
      <c r="C1137" s="113"/>
      <c r="D1137" s="222"/>
      <c r="E1137" s="101"/>
      <c r="F1137" s="108" t="s">
        <v>786</v>
      </c>
      <c r="G1137" s="121" t="s">
        <v>462</v>
      </c>
      <c r="H1137" s="101" t="s">
        <v>22</v>
      </c>
      <c r="J1137" s="109">
        <v>3511508</v>
      </c>
      <c r="K1137" s="125"/>
      <c r="L1137" s="114">
        <v>45251</v>
      </c>
      <c r="M1137" s="114">
        <f>+L1137+30</f>
        <v>45281</v>
      </c>
      <c r="N1137" s="126"/>
      <c r="O1137" s="127"/>
      <c r="P1137" s="127"/>
      <c r="Q1137" s="127"/>
      <c r="R1137" s="127"/>
      <c r="S1137" s="127"/>
    </row>
    <row r="1138" spans="3:19" outlineLevel="1" x14ac:dyDescent="0.25">
      <c r="C1138" s="113"/>
      <c r="D1138" s="222"/>
      <c r="E1138" s="118" t="s">
        <v>1160</v>
      </c>
      <c r="F1138" s="113" t="s">
        <v>1485</v>
      </c>
      <c r="G1138" s="121"/>
      <c r="H1138" s="101"/>
      <c r="J1138" s="117">
        <f>SUM(J1134:J1137)</f>
        <v>5535369</v>
      </c>
      <c r="K1138" s="125"/>
      <c r="L1138" s="114"/>
      <c r="M1138" s="114"/>
      <c r="N1138" s="126"/>
      <c r="O1138" s="127"/>
      <c r="P1138" s="127"/>
      <c r="Q1138" s="127"/>
      <c r="R1138" s="127"/>
      <c r="S1138" s="127"/>
    </row>
    <row r="1139" spans="3:19" outlineLevel="1" x14ac:dyDescent="0.25">
      <c r="C1139" s="113"/>
      <c r="D1139" s="222"/>
      <c r="E1139" s="118"/>
      <c r="F1139" s="108"/>
      <c r="G1139" s="121"/>
      <c r="H1139" s="101"/>
      <c r="J1139" s="109"/>
      <c r="K1139" s="125"/>
      <c r="L1139" s="114"/>
      <c r="M1139" s="114"/>
      <c r="N1139" s="126"/>
      <c r="O1139" s="127"/>
      <c r="P1139" s="127"/>
      <c r="Q1139" s="127"/>
      <c r="R1139" s="127"/>
      <c r="S1139" s="127"/>
    </row>
    <row r="1140" spans="3:19" outlineLevel="2" x14ac:dyDescent="0.25">
      <c r="C1140" s="108" t="s">
        <v>1430</v>
      </c>
      <c r="D1140" s="222">
        <v>800076719</v>
      </c>
      <c r="E1140" s="101" t="s">
        <v>246</v>
      </c>
      <c r="F1140" s="108" t="s">
        <v>245</v>
      </c>
      <c r="G1140" s="101" t="s">
        <v>247</v>
      </c>
      <c r="H1140" s="101" t="s">
        <v>22</v>
      </c>
      <c r="J1140" s="109">
        <v>4324899.01</v>
      </c>
      <c r="K1140" s="125"/>
      <c r="L1140" s="114">
        <v>44670</v>
      </c>
      <c r="M1140" s="114">
        <f>+L1140+30</f>
        <v>44700</v>
      </c>
      <c r="N1140" s="126"/>
      <c r="O1140" s="127"/>
      <c r="P1140" s="127"/>
      <c r="Q1140" s="127"/>
      <c r="R1140" s="127"/>
      <c r="S1140" s="127"/>
    </row>
    <row r="1141" spans="3:19" outlineLevel="2" x14ac:dyDescent="0.25">
      <c r="C1141" s="113"/>
      <c r="D1141" s="222"/>
      <c r="E1141" s="101"/>
      <c r="F1141" s="108" t="s">
        <v>248</v>
      </c>
      <c r="G1141" s="101" t="s">
        <v>247</v>
      </c>
      <c r="H1141" s="101" t="s">
        <v>22</v>
      </c>
      <c r="J1141" s="109">
        <v>2156716</v>
      </c>
      <c r="K1141" s="125"/>
      <c r="L1141" s="114">
        <v>44706</v>
      </c>
      <c r="M1141" s="114">
        <f>+L1141+30</f>
        <v>44736</v>
      </c>
      <c r="N1141" s="126"/>
      <c r="O1141" s="127"/>
      <c r="P1141" s="127"/>
      <c r="Q1141" s="127"/>
      <c r="R1141" s="127"/>
      <c r="S1141" s="127"/>
    </row>
    <row r="1142" spans="3:19" outlineLevel="2" x14ac:dyDescent="0.25">
      <c r="C1142" s="113"/>
      <c r="D1142" s="222"/>
      <c r="E1142" s="101"/>
      <c r="F1142" s="108" t="s">
        <v>249</v>
      </c>
      <c r="G1142" s="101" t="s">
        <v>247</v>
      </c>
      <c r="H1142" s="101" t="s">
        <v>22</v>
      </c>
      <c r="J1142" s="109">
        <v>5329695</v>
      </c>
      <c r="K1142" s="125"/>
      <c r="L1142" s="114">
        <v>44799</v>
      </c>
      <c r="M1142" s="114">
        <f>+L1142+30</f>
        <v>44829</v>
      </c>
      <c r="N1142" s="126"/>
      <c r="O1142" s="127"/>
      <c r="P1142" s="127"/>
      <c r="Q1142" s="127"/>
      <c r="R1142" s="127"/>
      <c r="S1142" s="127"/>
    </row>
    <row r="1143" spans="3:19" outlineLevel="2" x14ac:dyDescent="0.25">
      <c r="C1143" s="113"/>
      <c r="D1143" s="222"/>
      <c r="E1143" s="101"/>
      <c r="F1143" s="108" t="s">
        <v>250</v>
      </c>
      <c r="G1143" s="101" t="s">
        <v>247</v>
      </c>
      <c r="H1143" s="101" t="s">
        <v>22</v>
      </c>
      <c r="J1143" s="109">
        <v>724874</v>
      </c>
      <c r="K1143" s="125"/>
      <c r="L1143" s="114">
        <v>44799</v>
      </c>
      <c r="M1143" s="114">
        <f>+L1143+30</f>
        <v>44829</v>
      </c>
      <c r="N1143" s="126"/>
      <c r="O1143" s="127"/>
      <c r="P1143" s="127"/>
      <c r="Q1143" s="127"/>
      <c r="R1143" s="127"/>
      <c r="S1143" s="127"/>
    </row>
    <row r="1144" spans="3:19" outlineLevel="1" x14ac:dyDescent="0.25">
      <c r="C1144" s="113"/>
      <c r="D1144" s="222"/>
      <c r="E1144" s="118" t="s">
        <v>1188</v>
      </c>
      <c r="F1144" s="113" t="s">
        <v>1485</v>
      </c>
      <c r="G1144" s="101"/>
      <c r="H1144" s="101"/>
      <c r="J1144" s="117">
        <f>SUM(J1140:J1143)</f>
        <v>12536184.01</v>
      </c>
      <c r="K1144" s="125"/>
      <c r="L1144" s="114"/>
      <c r="M1144" s="114"/>
      <c r="N1144" s="126"/>
      <c r="O1144" s="127"/>
      <c r="P1144" s="127"/>
      <c r="Q1144" s="127"/>
      <c r="R1144" s="127"/>
      <c r="S1144" s="127"/>
    </row>
    <row r="1145" spans="3:19" outlineLevel="1" x14ac:dyDescent="0.25">
      <c r="C1145" s="113"/>
      <c r="D1145" s="222"/>
      <c r="E1145" s="118"/>
      <c r="F1145" s="108"/>
      <c r="G1145" s="101"/>
      <c r="H1145" s="101"/>
      <c r="J1145" s="109"/>
      <c r="K1145" s="125"/>
      <c r="L1145" s="114"/>
      <c r="M1145" s="114"/>
      <c r="N1145" s="126"/>
      <c r="O1145" s="127"/>
      <c r="P1145" s="127"/>
      <c r="Q1145" s="127"/>
      <c r="R1145" s="127"/>
      <c r="S1145" s="127"/>
    </row>
    <row r="1146" spans="3:19" outlineLevel="2" x14ac:dyDescent="0.25">
      <c r="C1146" s="108" t="s">
        <v>1430</v>
      </c>
      <c r="D1146" s="222">
        <v>901034990</v>
      </c>
      <c r="E1146" s="101" t="s">
        <v>123</v>
      </c>
      <c r="F1146" s="108" t="s">
        <v>122</v>
      </c>
      <c r="G1146" s="101" t="s">
        <v>124</v>
      </c>
      <c r="H1146" s="101" t="s">
        <v>22</v>
      </c>
      <c r="J1146" s="109">
        <v>227887.01</v>
      </c>
      <c r="K1146" s="125"/>
      <c r="L1146" s="114">
        <v>45200</v>
      </c>
      <c r="M1146" s="114">
        <f>+L1146+30</f>
        <v>45230</v>
      </c>
      <c r="N1146" s="126"/>
      <c r="O1146" s="127"/>
      <c r="P1146" s="127"/>
      <c r="Q1146" s="127"/>
      <c r="R1146" s="127"/>
      <c r="S1146" s="127"/>
    </row>
    <row r="1147" spans="3:19" outlineLevel="2" x14ac:dyDescent="0.25">
      <c r="C1147" s="113"/>
      <c r="D1147" s="222"/>
      <c r="E1147" s="101"/>
      <c r="F1147" s="108" t="s">
        <v>125</v>
      </c>
      <c r="G1147" s="101" t="s">
        <v>124</v>
      </c>
      <c r="H1147" s="101" t="s">
        <v>22</v>
      </c>
      <c r="J1147" s="109">
        <v>102887.01</v>
      </c>
      <c r="K1147" s="125"/>
      <c r="L1147" s="114">
        <v>45231</v>
      </c>
      <c r="M1147" s="114">
        <f>+L1147+30</f>
        <v>45261</v>
      </c>
      <c r="N1147" s="126"/>
      <c r="O1147" s="127"/>
      <c r="P1147" s="127"/>
      <c r="Q1147" s="127"/>
      <c r="R1147" s="127"/>
      <c r="S1147" s="127"/>
    </row>
    <row r="1148" spans="3:19" outlineLevel="2" x14ac:dyDescent="0.25">
      <c r="C1148" s="113"/>
      <c r="D1148" s="222"/>
      <c r="E1148" s="101"/>
      <c r="F1148" s="108" t="s">
        <v>125</v>
      </c>
      <c r="G1148" s="101" t="s">
        <v>124</v>
      </c>
      <c r="H1148" s="101" t="s">
        <v>22</v>
      </c>
      <c r="J1148" s="109">
        <v>8590</v>
      </c>
      <c r="K1148" s="125"/>
      <c r="L1148" s="114">
        <v>45261</v>
      </c>
      <c r="M1148" s="114">
        <f>+L1148+30</f>
        <v>45291</v>
      </c>
      <c r="N1148" s="126"/>
      <c r="O1148" s="127"/>
      <c r="P1148" s="127"/>
      <c r="Q1148" s="127"/>
      <c r="R1148" s="127"/>
      <c r="S1148" s="127"/>
    </row>
    <row r="1149" spans="3:19" outlineLevel="1" x14ac:dyDescent="0.25">
      <c r="C1149" s="113"/>
      <c r="D1149" s="222"/>
      <c r="E1149" s="118" t="s">
        <v>1179</v>
      </c>
      <c r="F1149" s="113" t="s">
        <v>1485</v>
      </c>
      <c r="G1149" s="101"/>
      <c r="H1149" s="101"/>
      <c r="J1149" s="117">
        <f>SUM(J1146:J1148)</f>
        <v>339364.02</v>
      </c>
      <c r="K1149" s="125"/>
      <c r="L1149" s="114"/>
      <c r="M1149" s="114"/>
      <c r="N1149" s="126"/>
      <c r="O1149" s="127"/>
      <c r="P1149" s="127"/>
      <c r="Q1149" s="127"/>
      <c r="R1149" s="127"/>
      <c r="S1149" s="127"/>
    </row>
    <row r="1150" spans="3:19" outlineLevel="1" x14ac:dyDescent="0.25">
      <c r="C1150" s="113"/>
      <c r="D1150" s="222"/>
      <c r="E1150" s="118"/>
      <c r="F1150" s="108"/>
      <c r="G1150" s="101"/>
      <c r="H1150" s="101"/>
      <c r="J1150" s="109"/>
      <c r="K1150" s="125"/>
      <c r="L1150" s="114"/>
      <c r="M1150" s="114"/>
      <c r="N1150" s="126"/>
      <c r="O1150" s="127"/>
      <c r="P1150" s="127"/>
      <c r="Q1150" s="127"/>
      <c r="R1150" s="127"/>
      <c r="S1150" s="127"/>
    </row>
    <row r="1151" spans="3:19" outlineLevel="2" x14ac:dyDescent="0.25">
      <c r="C1151" s="108" t="s">
        <v>1430</v>
      </c>
      <c r="D1151" s="222">
        <v>900132197</v>
      </c>
      <c r="E1151" s="101" t="s">
        <v>132</v>
      </c>
      <c r="F1151" s="108"/>
      <c r="G1151" s="101" t="s">
        <v>133</v>
      </c>
      <c r="H1151" s="101" t="s">
        <v>22</v>
      </c>
      <c r="J1151" s="117">
        <v>5692472</v>
      </c>
      <c r="K1151" s="125"/>
      <c r="L1151" s="114">
        <v>45184</v>
      </c>
      <c r="M1151" s="114">
        <f>+L1151+30</f>
        <v>45214</v>
      </c>
      <c r="N1151" s="126"/>
      <c r="O1151" s="127"/>
      <c r="P1151" s="127"/>
      <c r="Q1151" s="127"/>
      <c r="R1151" s="127"/>
      <c r="S1151" s="127"/>
    </row>
    <row r="1152" spans="3:19" outlineLevel="1" x14ac:dyDescent="0.25">
      <c r="C1152" s="113"/>
      <c r="D1152" s="222"/>
      <c r="E1152" s="118"/>
      <c r="F1152" s="108"/>
      <c r="G1152" s="101"/>
      <c r="H1152" s="101"/>
      <c r="J1152" s="109"/>
      <c r="K1152" s="125"/>
      <c r="L1152" s="114"/>
      <c r="M1152" s="114"/>
      <c r="N1152" s="126"/>
      <c r="O1152" s="127"/>
      <c r="P1152" s="127"/>
      <c r="Q1152" s="127"/>
      <c r="R1152" s="127"/>
      <c r="S1152" s="127"/>
    </row>
    <row r="1153" spans="3:19" outlineLevel="1" x14ac:dyDescent="0.25">
      <c r="C1153" s="181" t="s">
        <v>1256</v>
      </c>
      <c r="D1153" s="233"/>
      <c r="E1153" s="181"/>
      <c r="F1153" s="181"/>
      <c r="G1153" s="181"/>
      <c r="H1153" s="181"/>
      <c r="I1153" s="181"/>
      <c r="J1153" s="182">
        <f>+J683+J685+J696+J698+J709+J721+J723+J725+J727+J738+J742+J749+J753+J790+J800+J802+J804+J806+J813+J815+J817+J822+J832+J836+J841+J847+J849+J861+J863+J865+J867+J875+J881+J883+J885+J890+J901+J903+J909+J911+J913+J920+J922+J928+J932+J934+J939+J941+J943+J945+J947+J956+J962+J968+J970+J972+J974+J979+J981+J985+J987+J993+J995+J1001+J1003+J1005+J1007+J1011+J1013+J1020+J1022+J1024+J1026+J1030+J1034+J1036+J1038+J1040+J1044+J1046+J1048+J1050+J1052+J1054+J1056+J1058+J1060+J1062+J1064+J1066+J1081+J1083+J1085+J1089+J1091+J1093+J1095+J1101+J1118+J1120+J1126+J1128+J1132+J1138+J1144+J1149+J1151</f>
        <v>44652627243.849998</v>
      </c>
      <c r="K1153" s="183"/>
      <c r="L1153" s="184"/>
      <c r="M1153" s="184"/>
      <c r="N1153" s="185"/>
      <c r="O1153" s="186"/>
      <c r="P1153" s="186"/>
      <c r="Q1153" s="186"/>
      <c r="R1153" s="186"/>
      <c r="S1153" s="186"/>
    </row>
    <row r="1154" spans="3:19" outlineLevel="1" x14ac:dyDescent="0.25">
      <c r="C1154" s="187" t="s">
        <v>1245</v>
      </c>
      <c r="D1154" s="234"/>
      <c r="E1154" s="153"/>
      <c r="F1154" s="153"/>
      <c r="G1154" s="153"/>
      <c r="H1154" s="153"/>
      <c r="I1154" s="153"/>
      <c r="J1154" s="155">
        <f>+J216+J466+J680+J1153</f>
        <v>61514956379.169373</v>
      </c>
      <c r="K1154" s="237"/>
      <c r="L1154" s="157"/>
      <c r="M1154" s="157"/>
      <c r="N1154" s="158"/>
      <c r="O1154" s="188"/>
      <c r="P1154" s="188"/>
      <c r="Q1154" s="188"/>
      <c r="R1154" s="188"/>
      <c r="S1154" s="188"/>
    </row>
    <row r="1155" spans="3:19" outlineLevel="1" x14ac:dyDescent="0.25">
      <c r="C1155" s="160" t="s">
        <v>1244</v>
      </c>
      <c r="D1155" s="235"/>
      <c r="E1155" s="160"/>
      <c r="F1155" s="160"/>
      <c r="G1155" s="160"/>
      <c r="H1155" s="160"/>
      <c r="I1155" s="160"/>
      <c r="J1155" s="160"/>
      <c r="K1155" s="160"/>
      <c r="L1155" s="160"/>
      <c r="M1155" s="160"/>
      <c r="N1155" s="126"/>
      <c r="O1155" s="160"/>
      <c r="P1155" s="160"/>
      <c r="Q1155" s="160"/>
      <c r="R1155" s="160"/>
      <c r="S1155" s="160"/>
    </row>
    <row r="1156" spans="3:19" x14ac:dyDescent="0.25">
      <c r="C1156" s="199" t="s">
        <v>1433</v>
      </c>
      <c r="D1156" s="236"/>
      <c r="E1156" s="199"/>
      <c r="F1156" s="199"/>
      <c r="G1156" s="199"/>
      <c r="H1156" s="199"/>
      <c r="I1156" s="199"/>
      <c r="J1156" s="207"/>
      <c r="K1156" s="199"/>
      <c r="L1156" s="199"/>
      <c r="M1156" s="199"/>
      <c r="N1156" s="199"/>
      <c r="O1156" s="199"/>
      <c r="P1156" s="199"/>
      <c r="Q1156" s="199"/>
      <c r="R1156" s="199"/>
      <c r="S1156" s="199"/>
    </row>
    <row r="1157" spans="3:19" ht="25.5" x14ac:dyDescent="0.25">
      <c r="C1157" s="108" t="s">
        <v>1509</v>
      </c>
      <c r="D1157" s="222">
        <v>51820263</v>
      </c>
      <c r="E1157" s="101" t="s">
        <v>1408</v>
      </c>
      <c r="F1157" s="137" t="s">
        <v>1398</v>
      </c>
      <c r="G1157" s="101"/>
      <c r="H1157" s="101"/>
      <c r="J1157" s="109" t="s">
        <v>1438</v>
      </c>
      <c r="K1157" s="125"/>
      <c r="L1157" s="114"/>
      <c r="M1157" s="114"/>
      <c r="N1157" s="126"/>
      <c r="O1157" s="127"/>
      <c r="P1157" s="127"/>
      <c r="Q1157" s="127"/>
      <c r="R1157" s="127"/>
      <c r="S1157" s="127"/>
    </row>
    <row r="1158" spans="3:19" ht="25.5" x14ac:dyDescent="0.25">
      <c r="C1158" s="108" t="s">
        <v>1510</v>
      </c>
      <c r="D1158" s="227">
        <v>1087644930</v>
      </c>
      <c r="E1158" s="101" t="s">
        <v>1504</v>
      </c>
      <c r="F1158" s="108" t="s">
        <v>1236</v>
      </c>
      <c r="G1158" s="141" t="s">
        <v>950</v>
      </c>
      <c r="H1158" s="101" t="s">
        <v>1225</v>
      </c>
      <c r="J1158" s="109" t="s">
        <v>1438</v>
      </c>
      <c r="K1158" s="125"/>
      <c r="L1158" s="114"/>
      <c r="M1158" s="114"/>
      <c r="N1158" s="126"/>
      <c r="O1158" s="127"/>
      <c r="P1158" s="189"/>
      <c r="Q1158" s="127"/>
      <c r="R1158" s="127"/>
      <c r="S1158" s="127"/>
    </row>
    <row r="1159" spans="3:19" x14ac:dyDescent="0.25">
      <c r="C1159" s="108" t="s">
        <v>1509</v>
      </c>
      <c r="D1159" s="222">
        <v>12131578</v>
      </c>
      <c r="E1159" s="101" t="s">
        <v>1403</v>
      </c>
      <c r="F1159" s="108" t="s">
        <v>1404</v>
      </c>
      <c r="G1159" s="120" t="s">
        <v>40</v>
      </c>
      <c r="H1159" s="101" t="s">
        <v>22</v>
      </c>
      <c r="J1159" s="109" t="s">
        <v>1438</v>
      </c>
      <c r="K1159" s="129"/>
      <c r="L1159" s="190"/>
      <c r="M1159" s="190"/>
      <c r="N1159" s="124"/>
      <c r="O1159" s="191"/>
      <c r="P1159" s="191"/>
      <c r="Q1159" s="191"/>
      <c r="R1159" s="191"/>
      <c r="S1159" s="191"/>
    </row>
    <row r="1160" spans="3:19" x14ac:dyDescent="0.25">
      <c r="C1160" s="108" t="s">
        <v>1511</v>
      </c>
      <c r="D1160" s="222">
        <v>12131578</v>
      </c>
      <c r="E1160" s="101" t="s">
        <v>1385</v>
      </c>
      <c r="F1160" s="108" t="s">
        <v>1260</v>
      </c>
      <c r="G1160" s="120" t="s">
        <v>40</v>
      </c>
      <c r="H1160" s="101" t="s">
        <v>22</v>
      </c>
      <c r="J1160" s="109" t="s">
        <v>1438</v>
      </c>
      <c r="K1160" s="125"/>
      <c r="L1160" s="114"/>
      <c r="M1160" s="114"/>
      <c r="N1160" s="126"/>
      <c r="O1160" s="127"/>
      <c r="P1160" s="127"/>
      <c r="Q1160" s="127"/>
      <c r="R1160" s="127"/>
      <c r="S1160" s="127"/>
    </row>
    <row r="1161" spans="3:19" ht="25.5" x14ac:dyDescent="0.25">
      <c r="C1161" s="108" t="s">
        <v>1512</v>
      </c>
      <c r="D1161" s="222">
        <v>11202269</v>
      </c>
      <c r="E1161" s="101" t="s">
        <v>1497</v>
      </c>
      <c r="F1161" s="108" t="s">
        <v>1224</v>
      </c>
      <c r="G1161" s="121" t="s">
        <v>1226</v>
      </c>
      <c r="H1161" s="101" t="s">
        <v>1225</v>
      </c>
      <c r="J1161" s="109" t="s">
        <v>1438</v>
      </c>
      <c r="K1161" s="125"/>
      <c r="L1161" s="114"/>
      <c r="M1161" s="114"/>
      <c r="N1161" s="126"/>
      <c r="O1161" s="127"/>
      <c r="P1161" s="127"/>
      <c r="Q1161" s="127"/>
      <c r="R1161" s="127"/>
      <c r="S1161" s="127"/>
    </row>
    <row r="1162" spans="3:19" ht="25.5" x14ac:dyDescent="0.25">
      <c r="C1162" s="108" t="s">
        <v>1510</v>
      </c>
      <c r="D1162" s="227">
        <v>1086133211</v>
      </c>
      <c r="E1162" s="101" t="s">
        <v>1492</v>
      </c>
      <c r="F1162" s="108" t="s">
        <v>1235</v>
      </c>
      <c r="G1162" s="121"/>
      <c r="H1162" s="101" t="s">
        <v>1225</v>
      </c>
      <c r="J1162" s="109" t="s">
        <v>1438</v>
      </c>
      <c r="K1162" s="125"/>
      <c r="L1162" s="114"/>
      <c r="M1162" s="114"/>
      <c r="N1162" s="126"/>
      <c r="O1162" s="127"/>
      <c r="P1162" s="127"/>
      <c r="Q1162" s="127"/>
      <c r="R1162" s="127"/>
      <c r="S1162" s="127"/>
    </row>
    <row r="1163" spans="3:19" ht="51" x14ac:dyDescent="0.25">
      <c r="C1163" s="108" t="s">
        <v>1509</v>
      </c>
      <c r="D1163" s="222">
        <v>11381077</v>
      </c>
      <c r="E1163" s="101" t="s">
        <v>385</v>
      </c>
      <c r="F1163" s="108" t="s">
        <v>1483</v>
      </c>
      <c r="G1163" s="121" t="s">
        <v>386</v>
      </c>
      <c r="H1163" s="101" t="s">
        <v>22</v>
      </c>
      <c r="J1163" s="109" t="s">
        <v>1438</v>
      </c>
      <c r="K1163" s="125"/>
      <c r="L1163" s="114"/>
      <c r="M1163" s="114"/>
      <c r="N1163" s="126"/>
      <c r="O1163" s="127"/>
      <c r="P1163" s="127"/>
      <c r="Q1163" s="127"/>
      <c r="R1163" s="127"/>
      <c r="S1163" s="127"/>
    </row>
    <row r="1164" spans="3:19" ht="25.5" x14ac:dyDescent="0.25">
      <c r="C1164" s="108" t="s">
        <v>1509</v>
      </c>
      <c r="D1164" s="222">
        <v>19447971</v>
      </c>
      <c r="E1164" s="101" t="s">
        <v>444</v>
      </c>
      <c r="F1164" s="137" t="s">
        <v>1398</v>
      </c>
      <c r="G1164" s="120" t="s">
        <v>445</v>
      </c>
      <c r="H1164" s="101" t="s">
        <v>22</v>
      </c>
      <c r="J1164" s="109" t="s">
        <v>1438</v>
      </c>
      <c r="K1164" s="125"/>
      <c r="L1164" s="114"/>
      <c r="M1164" s="114"/>
      <c r="N1164" s="126"/>
      <c r="O1164" s="127"/>
      <c r="P1164" s="127"/>
      <c r="Q1164" s="127"/>
      <c r="R1164" s="127"/>
      <c r="S1164" s="127"/>
    </row>
    <row r="1165" spans="3:19" x14ac:dyDescent="0.25">
      <c r="C1165" s="108" t="s">
        <v>1509</v>
      </c>
      <c r="D1165" s="222">
        <v>800197268</v>
      </c>
      <c r="E1165" s="122" t="s">
        <v>1389</v>
      </c>
      <c r="F1165" s="137" t="s">
        <v>1267</v>
      </c>
      <c r="G1165" s="101"/>
      <c r="H1165" s="101"/>
      <c r="J1165" s="109" t="s">
        <v>1438</v>
      </c>
      <c r="K1165" s="129"/>
      <c r="L1165" s="190"/>
      <c r="M1165" s="190"/>
      <c r="N1165" s="124"/>
      <c r="O1165" s="191"/>
      <c r="P1165" s="191"/>
      <c r="Q1165" s="191"/>
      <c r="R1165" s="191"/>
      <c r="S1165" s="191"/>
    </row>
    <row r="1166" spans="3:19" x14ac:dyDescent="0.25">
      <c r="C1166" s="108" t="s">
        <v>1509</v>
      </c>
      <c r="D1166" s="222">
        <v>800197268</v>
      </c>
      <c r="E1166" s="122" t="s">
        <v>1389</v>
      </c>
      <c r="F1166" s="137" t="s">
        <v>1268</v>
      </c>
      <c r="G1166" s="101"/>
      <c r="H1166" s="101"/>
      <c r="J1166" s="109" t="s">
        <v>1438</v>
      </c>
      <c r="K1166" s="125"/>
      <c r="L1166" s="114"/>
      <c r="M1166" s="114"/>
      <c r="N1166" s="126"/>
      <c r="O1166" s="127"/>
      <c r="P1166" s="127"/>
      <c r="Q1166" s="127"/>
      <c r="R1166" s="127"/>
      <c r="S1166" s="127"/>
    </row>
    <row r="1167" spans="3:19" x14ac:dyDescent="0.25">
      <c r="C1167" s="108" t="s">
        <v>1509</v>
      </c>
      <c r="D1167" s="222">
        <v>800197268</v>
      </c>
      <c r="E1167" s="122" t="s">
        <v>1389</v>
      </c>
      <c r="F1167" s="137" t="s">
        <v>1269</v>
      </c>
      <c r="G1167" s="101"/>
      <c r="H1167" s="101"/>
      <c r="J1167" s="109" t="s">
        <v>1438</v>
      </c>
      <c r="K1167" s="125"/>
      <c r="L1167" s="114"/>
      <c r="M1167" s="114"/>
      <c r="N1167" s="126"/>
      <c r="O1167" s="127"/>
      <c r="P1167" s="127"/>
      <c r="Q1167" s="127"/>
      <c r="R1167" s="127"/>
      <c r="S1167" s="127"/>
    </row>
    <row r="1168" spans="3:19" x14ac:dyDescent="0.25">
      <c r="C1168" s="108" t="s">
        <v>1509</v>
      </c>
      <c r="D1168" s="222">
        <v>800197268</v>
      </c>
      <c r="E1168" s="122" t="s">
        <v>1389</v>
      </c>
      <c r="F1168" s="137" t="s">
        <v>1270</v>
      </c>
      <c r="G1168" s="101"/>
      <c r="H1168" s="101"/>
      <c r="J1168" s="109" t="s">
        <v>1438</v>
      </c>
      <c r="K1168" s="125"/>
      <c r="L1168" s="114"/>
      <c r="M1168" s="114"/>
      <c r="N1168" s="126"/>
      <c r="O1168" s="127"/>
      <c r="P1168" s="127"/>
      <c r="Q1168" s="127"/>
      <c r="R1168" s="127"/>
      <c r="S1168" s="127"/>
    </row>
    <row r="1169" spans="3:19" ht="25.5" x14ac:dyDescent="0.25">
      <c r="C1169" s="108" t="s">
        <v>1509</v>
      </c>
      <c r="D1169" s="222">
        <v>800197268</v>
      </c>
      <c r="E1169" s="122" t="s">
        <v>1389</v>
      </c>
      <c r="F1169" s="137" t="s">
        <v>1271</v>
      </c>
      <c r="G1169" s="101"/>
      <c r="H1169" s="101"/>
      <c r="J1169" s="109" t="s">
        <v>1438</v>
      </c>
      <c r="K1169" s="125"/>
      <c r="L1169" s="114"/>
      <c r="M1169" s="114"/>
      <c r="N1169" s="126"/>
      <c r="O1169" s="127"/>
      <c r="P1169" s="127"/>
      <c r="Q1169" s="127"/>
      <c r="R1169" s="127"/>
      <c r="S1169" s="127"/>
    </row>
    <row r="1170" spans="3:19" ht="25.5" x14ac:dyDescent="0.25">
      <c r="C1170" s="108" t="s">
        <v>1509</v>
      </c>
      <c r="D1170" s="222">
        <v>800197268</v>
      </c>
      <c r="E1170" s="122" t="s">
        <v>1389</v>
      </c>
      <c r="F1170" s="137" t="s">
        <v>1272</v>
      </c>
      <c r="G1170" s="101"/>
      <c r="H1170" s="101"/>
      <c r="J1170" s="109" t="s">
        <v>1438</v>
      </c>
      <c r="K1170" s="125"/>
      <c r="L1170" s="114"/>
      <c r="M1170" s="114"/>
      <c r="N1170" s="126"/>
      <c r="O1170" s="127"/>
      <c r="P1170" s="127"/>
      <c r="Q1170" s="127"/>
      <c r="R1170" s="127"/>
      <c r="S1170" s="127"/>
    </row>
    <row r="1171" spans="3:19" ht="51" x14ac:dyDescent="0.25">
      <c r="C1171" s="108" t="s">
        <v>1509</v>
      </c>
      <c r="D1171" s="222">
        <v>800197268</v>
      </c>
      <c r="E1171" s="122" t="s">
        <v>1389</v>
      </c>
      <c r="F1171" s="137" t="s">
        <v>1273</v>
      </c>
      <c r="G1171" s="101"/>
      <c r="H1171" s="101"/>
      <c r="J1171" s="109" t="s">
        <v>1438</v>
      </c>
      <c r="K1171" s="125"/>
      <c r="L1171" s="114"/>
      <c r="M1171" s="114"/>
      <c r="N1171" s="126"/>
      <c r="O1171" s="127"/>
      <c r="P1171" s="127"/>
      <c r="Q1171" s="127"/>
      <c r="R1171" s="127"/>
      <c r="S1171" s="127"/>
    </row>
    <row r="1172" spans="3:19" ht="38.25" x14ac:dyDescent="0.25">
      <c r="C1172" s="108" t="s">
        <v>1509</v>
      </c>
      <c r="D1172" s="222">
        <v>800197268</v>
      </c>
      <c r="E1172" s="122" t="s">
        <v>1389</v>
      </c>
      <c r="F1172" s="137" t="s">
        <v>1274</v>
      </c>
      <c r="G1172" s="101"/>
      <c r="H1172" s="101"/>
      <c r="J1172" s="109" t="s">
        <v>1438</v>
      </c>
      <c r="K1172" s="125"/>
      <c r="L1172" s="114"/>
      <c r="M1172" s="114"/>
      <c r="N1172" s="126"/>
      <c r="O1172" s="127"/>
      <c r="P1172" s="127"/>
      <c r="Q1172" s="127"/>
      <c r="R1172" s="127"/>
      <c r="S1172" s="127"/>
    </row>
    <row r="1173" spans="3:19" ht="25.5" x14ac:dyDescent="0.25">
      <c r="C1173" s="108" t="s">
        <v>1510</v>
      </c>
      <c r="D1173" s="223"/>
      <c r="E1173" s="101" t="s">
        <v>1506</v>
      </c>
      <c r="F1173" s="108" t="s">
        <v>1241</v>
      </c>
      <c r="G1173" s="146" t="s">
        <v>1027</v>
      </c>
      <c r="H1173" s="101" t="s">
        <v>1225</v>
      </c>
      <c r="J1173" s="109" t="s">
        <v>1438</v>
      </c>
      <c r="K1173" s="125"/>
      <c r="L1173" s="114"/>
      <c r="M1173" s="114"/>
      <c r="N1173" s="126"/>
      <c r="O1173" s="127"/>
      <c r="P1173" s="127"/>
      <c r="Q1173" s="127"/>
      <c r="R1173" s="127"/>
      <c r="S1173" s="127"/>
    </row>
    <row r="1174" spans="3:19" ht="25.5" x14ac:dyDescent="0.25">
      <c r="C1174" s="108" t="s">
        <v>1510</v>
      </c>
      <c r="D1174" s="227">
        <v>1144178866</v>
      </c>
      <c r="E1174" s="101" t="s">
        <v>1495</v>
      </c>
      <c r="F1174" s="108" t="s">
        <v>1235</v>
      </c>
      <c r="G1174" s="142" t="s">
        <v>870</v>
      </c>
      <c r="H1174" s="101" t="s">
        <v>1225</v>
      </c>
      <c r="J1174" s="109" t="s">
        <v>1438</v>
      </c>
      <c r="K1174" s="125"/>
      <c r="L1174" s="114"/>
      <c r="M1174" s="114"/>
      <c r="N1174" s="126"/>
      <c r="O1174" s="127"/>
      <c r="P1174" s="127"/>
      <c r="Q1174" s="127"/>
      <c r="R1174" s="127"/>
      <c r="S1174" s="127"/>
    </row>
    <row r="1175" spans="3:19" ht="25.5" x14ac:dyDescent="0.25">
      <c r="C1175" s="108" t="s">
        <v>1510</v>
      </c>
      <c r="D1175" s="222">
        <v>31971224</v>
      </c>
      <c r="E1175" s="122" t="s">
        <v>1388</v>
      </c>
      <c r="F1175" s="137" t="s">
        <v>1387</v>
      </c>
      <c r="G1175" s="101"/>
      <c r="H1175" s="101"/>
      <c r="J1175" s="109" t="s">
        <v>1438</v>
      </c>
      <c r="K1175" s="125"/>
      <c r="L1175" s="114"/>
      <c r="M1175" s="114"/>
      <c r="N1175" s="126"/>
      <c r="O1175" s="127"/>
      <c r="P1175" s="127"/>
      <c r="Q1175" s="127"/>
      <c r="R1175" s="127"/>
      <c r="S1175" s="127"/>
    </row>
    <row r="1176" spans="3:19" ht="25.5" x14ac:dyDescent="0.25">
      <c r="C1176" s="108" t="s">
        <v>1509</v>
      </c>
      <c r="D1176" s="222">
        <v>79505782</v>
      </c>
      <c r="E1176" s="101" t="s">
        <v>1397</v>
      </c>
      <c r="F1176" s="137" t="s">
        <v>1398</v>
      </c>
      <c r="G1176" s="101"/>
      <c r="H1176" s="101"/>
      <c r="J1176" s="109" t="s">
        <v>1438</v>
      </c>
      <c r="K1176" s="125"/>
      <c r="L1176" s="114"/>
      <c r="M1176" s="114"/>
      <c r="N1176" s="126"/>
      <c r="O1176" s="127"/>
      <c r="P1176" s="127"/>
      <c r="Q1176" s="127"/>
      <c r="R1176" s="127"/>
      <c r="S1176" s="127"/>
    </row>
    <row r="1177" spans="3:19" ht="25.5" x14ac:dyDescent="0.25">
      <c r="C1177" s="108" t="s">
        <v>1510</v>
      </c>
      <c r="D1177" s="227">
        <v>1127954560</v>
      </c>
      <c r="E1177" s="101" t="s">
        <v>1505</v>
      </c>
      <c r="F1177" s="108" t="s">
        <v>1239</v>
      </c>
      <c r="G1177" s="141" t="s">
        <v>1020</v>
      </c>
      <c r="H1177" s="101" t="s">
        <v>1225</v>
      </c>
      <c r="I1177" s="118"/>
      <c r="J1177" s="109" t="s">
        <v>1438</v>
      </c>
      <c r="K1177" s="129"/>
      <c r="L1177" s="190"/>
      <c r="M1177" s="190"/>
      <c r="N1177" s="124"/>
      <c r="O1177" s="191"/>
      <c r="P1177" s="191"/>
      <c r="Q1177" s="191"/>
      <c r="R1177" s="191"/>
      <c r="S1177" s="191"/>
    </row>
    <row r="1178" spans="3:19" ht="51" outlineLevel="2" x14ac:dyDescent="0.25">
      <c r="C1178" s="108" t="s">
        <v>1509</v>
      </c>
      <c r="D1178" s="222">
        <v>14635390</v>
      </c>
      <c r="E1178" s="101" t="s">
        <v>467</v>
      </c>
      <c r="F1178" s="108" t="s">
        <v>1768</v>
      </c>
      <c r="G1178" s="120" t="s">
        <v>1302</v>
      </c>
      <c r="H1178" s="101" t="s">
        <v>22</v>
      </c>
      <c r="J1178" s="109" t="s">
        <v>1438</v>
      </c>
      <c r="K1178" s="125"/>
      <c r="L1178" s="110">
        <v>45167</v>
      </c>
      <c r="M1178" s="110">
        <v>45167</v>
      </c>
      <c r="N1178" s="111"/>
      <c r="O1178" s="112"/>
      <c r="P1178" s="112"/>
      <c r="Q1178" s="112"/>
      <c r="R1178" s="112"/>
      <c r="S1178" s="112"/>
    </row>
    <row r="1179" spans="3:19" ht="63.75" x14ac:dyDescent="0.25">
      <c r="C1179" s="108" t="s">
        <v>1513</v>
      </c>
      <c r="D1179" s="224">
        <v>890903937</v>
      </c>
      <c r="E1179" s="162" t="s">
        <v>1395</v>
      </c>
      <c r="F1179" s="137" t="s">
        <v>1396</v>
      </c>
      <c r="G1179" s="101"/>
      <c r="H1179" s="101"/>
      <c r="I1179" s="118"/>
      <c r="J1179" s="109" t="s">
        <v>1438</v>
      </c>
      <c r="K1179" s="175"/>
      <c r="L1179" s="118"/>
      <c r="M1179" s="118"/>
      <c r="N1179" s="124"/>
      <c r="O1179" s="118"/>
      <c r="P1179" s="118"/>
      <c r="Q1179" s="118"/>
      <c r="R1179" s="118"/>
      <c r="S1179" s="118"/>
    </row>
    <row r="1180" spans="3:19" ht="25.5" x14ac:dyDescent="0.25">
      <c r="C1180" s="108" t="s">
        <v>1510</v>
      </c>
      <c r="D1180" s="227">
        <v>1113670845</v>
      </c>
      <c r="E1180" s="101" t="s">
        <v>1496</v>
      </c>
      <c r="F1180" s="108" t="s">
        <v>1231</v>
      </c>
      <c r="G1180" s="149"/>
      <c r="H1180" s="101" t="s">
        <v>1225</v>
      </c>
      <c r="J1180" s="109" t="s">
        <v>1438</v>
      </c>
      <c r="K1180" s="178"/>
      <c r="L1180" s="112"/>
      <c r="M1180" s="112"/>
      <c r="N1180" s="111"/>
      <c r="O1180" s="112"/>
      <c r="P1180" s="112"/>
      <c r="Q1180" s="112"/>
      <c r="R1180" s="112"/>
      <c r="S1180" s="112"/>
    </row>
    <row r="1181" spans="3:19" ht="25.5" x14ac:dyDescent="0.25">
      <c r="C1181" s="108" t="s">
        <v>1510</v>
      </c>
      <c r="D1181" s="227">
        <v>94378501</v>
      </c>
      <c r="E1181" s="101" t="s">
        <v>1498</v>
      </c>
      <c r="F1181" s="108" t="s">
        <v>1232</v>
      </c>
      <c r="G1181" s="142" t="s">
        <v>800</v>
      </c>
      <c r="H1181" s="101" t="s">
        <v>1225</v>
      </c>
      <c r="J1181" s="109" t="s">
        <v>1438</v>
      </c>
      <c r="K1181" s="178"/>
      <c r="L1181" s="112"/>
      <c r="M1181" s="112"/>
      <c r="N1181" s="111"/>
      <c r="O1181" s="112"/>
      <c r="P1181" s="112"/>
      <c r="Q1181" s="112"/>
      <c r="R1181" s="112"/>
      <c r="S1181" s="112"/>
    </row>
    <row r="1182" spans="3:19" ht="25.5" x14ac:dyDescent="0.25">
      <c r="C1182" s="108" t="s">
        <v>1509</v>
      </c>
      <c r="D1182" s="222">
        <v>80419770</v>
      </c>
      <c r="E1182" s="122" t="s">
        <v>1386</v>
      </c>
      <c r="F1182" s="137" t="s">
        <v>1489</v>
      </c>
      <c r="G1182" s="121" t="s">
        <v>460</v>
      </c>
      <c r="H1182" s="118"/>
      <c r="J1182" s="109" t="s">
        <v>1438</v>
      </c>
      <c r="K1182" s="178"/>
      <c r="L1182" s="112"/>
      <c r="M1182" s="112"/>
      <c r="N1182" s="111"/>
      <c r="O1182" s="112"/>
      <c r="P1182" s="112"/>
      <c r="Q1182" s="112"/>
      <c r="R1182" s="112"/>
      <c r="S1182" s="112"/>
    </row>
    <row r="1183" spans="3:19" ht="25.5" x14ac:dyDescent="0.25">
      <c r="C1183" s="108" t="s">
        <v>1509</v>
      </c>
      <c r="D1183" s="222">
        <v>80419770</v>
      </c>
      <c r="E1183" s="122" t="s">
        <v>1386</v>
      </c>
      <c r="F1183" s="137" t="s">
        <v>1323</v>
      </c>
      <c r="G1183" s="118"/>
      <c r="H1183" s="118"/>
      <c r="J1183" s="109" t="s">
        <v>1438</v>
      </c>
      <c r="K1183" s="178"/>
      <c r="L1183" s="112"/>
      <c r="M1183" s="112"/>
      <c r="N1183" s="111"/>
      <c r="O1183" s="112"/>
      <c r="P1183" s="112"/>
      <c r="Q1183" s="112"/>
      <c r="R1183" s="112"/>
      <c r="S1183" s="112"/>
    </row>
    <row r="1184" spans="3:19" x14ac:dyDescent="0.25">
      <c r="C1184" s="108" t="s">
        <v>1511</v>
      </c>
      <c r="D1184" s="222">
        <v>80419770</v>
      </c>
      <c r="E1184" s="122" t="s">
        <v>1386</v>
      </c>
      <c r="F1184" s="137" t="s">
        <v>1324</v>
      </c>
      <c r="G1184" s="101"/>
      <c r="H1184" s="101"/>
      <c r="J1184" s="109" t="s">
        <v>1438</v>
      </c>
      <c r="K1184" s="178"/>
      <c r="L1184" s="112"/>
      <c r="M1184" s="112"/>
      <c r="N1184" s="111"/>
      <c r="O1184" s="112"/>
      <c r="P1184" s="112"/>
      <c r="Q1184" s="112"/>
      <c r="R1184" s="112"/>
      <c r="S1184" s="112"/>
    </row>
    <row r="1185" spans="3:19" x14ac:dyDescent="0.25">
      <c r="C1185" s="108" t="s">
        <v>1511</v>
      </c>
      <c r="D1185" s="222">
        <v>80419770</v>
      </c>
      <c r="E1185" s="122" t="s">
        <v>1386</v>
      </c>
      <c r="F1185" s="122" t="s">
        <v>1327</v>
      </c>
      <c r="G1185" s="101"/>
      <c r="H1185" s="101"/>
      <c r="J1185" s="109" t="s">
        <v>1438</v>
      </c>
      <c r="K1185" s="178"/>
      <c r="L1185" s="112"/>
      <c r="M1185" s="112"/>
      <c r="N1185" s="111"/>
      <c r="O1185" s="112"/>
      <c r="P1185" s="112"/>
      <c r="Q1185" s="112"/>
      <c r="R1185" s="112"/>
      <c r="S1185" s="112"/>
    </row>
    <row r="1186" spans="3:19" x14ac:dyDescent="0.25">
      <c r="C1186" s="108" t="s">
        <v>1511</v>
      </c>
      <c r="D1186" s="222">
        <v>80419770</v>
      </c>
      <c r="E1186" s="122" t="s">
        <v>1386</v>
      </c>
      <c r="F1186" s="122" t="s">
        <v>1325</v>
      </c>
      <c r="G1186" s="101"/>
      <c r="H1186" s="101"/>
      <c r="J1186" s="109" t="s">
        <v>1438</v>
      </c>
      <c r="K1186" s="178"/>
      <c r="L1186" s="112"/>
      <c r="M1186" s="112"/>
      <c r="N1186" s="111"/>
      <c r="O1186" s="112"/>
      <c r="P1186" s="112"/>
      <c r="Q1186" s="112"/>
      <c r="R1186" s="112"/>
      <c r="S1186" s="112"/>
    </row>
    <row r="1187" spans="3:19" x14ac:dyDescent="0.25">
      <c r="C1187" s="108" t="s">
        <v>1511</v>
      </c>
      <c r="D1187" s="222">
        <v>80419770</v>
      </c>
      <c r="E1187" s="122" t="s">
        <v>1386</v>
      </c>
      <c r="F1187" s="137" t="s">
        <v>1328</v>
      </c>
      <c r="G1187" s="101"/>
      <c r="H1187" s="101"/>
      <c r="J1187" s="109" t="s">
        <v>1438</v>
      </c>
      <c r="K1187" s="178"/>
      <c r="L1187" s="112"/>
      <c r="M1187" s="112"/>
      <c r="N1187" s="126"/>
      <c r="O1187" s="112"/>
      <c r="P1187" s="112"/>
      <c r="Q1187" s="112"/>
      <c r="R1187" s="112"/>
      <c r="S1187" s="112"/>
    </row>
    <row r="1188" spans="3:19" x14ac:dyDescent="0.25">
      <c r="C1188" s="108" t="s">
        <v>1511</v>
      </c>
      <c r="D1188" s="222">
        <v>80419770</v>
      </c>
      <c r="E1188" s="122" t="s">
        <v>1386</v>
      </c>
      <c r="F1188" s="137" t="s">
        <v>1332</v>
      </c>
      <c r="G1188" s="101"/>
      <c r="H1188" s="101"/>
      <c r="J1188" s="109" t="s">
        <v>1438</v>
      </c>
      <c r="K1188" s="178"/>
      <c r="L1188" s="112"/>
      <c r="M1188" s="112"/>
      <c r="N1188" s="126"/>
      <c r="O1188" s="112"/>
      <c r="P1188" s="112"/>
      <c r="Q1188" s="112"/>
      <c r="R1188" s="112"/>
      <c r="S1188" s="112"/>
    </row>
    <row r="1189" spans="3:19" x14ac:dyDescent="0.25">
      <c r="C1189" s="108" t="s">
        <v>1511</v>
      </c>
      <c r="D1189" s="222">
        <v>80419770</v>
      </c>
      <c r="E1189" s="122" t="s">
        <v>1386</v>
      </c>
      <c r="F1189" s="122" t="s">
        <v>1326</v>
      </c>
      <c r="G1189" s="101"/>
      <c r="H1189" s="101"/>
      <c r="J1189" s="109" t="s">
        <v>1438</v>
      </c>
      <c r="K1189" s="178"/>
      <c r="L1189" s="112"/>
      <c r="M1189" s="112"/>
      <c r="N1189" s="126"/>
      <c r="O1189" s="112"/>
      <c r="P1189" s="112"/>
      <c r="Q1189" s="112"/>
      <c r="R1189" s="112"/>
      <c r="S1189" s="112"/>
    </row>
    <row r="1190" spans="3:19" x14ac:dyDescent="0.25">
      <c r="C1190" s="108" t="s">
        <v>1511</v>
      </c>
      <c r="D1190" s="222">
        <v>80419770</v>
      </c>
      <c r="E1190" s="122" t="s">
        <v>1386</v>
      </c>
      <c r="F1190" s="122" t="s">
        <v>1309</v>
      </c>
      <c r="G1190" s="101"/>
      <c r="H1190" s="101"/>
      <c r="J1190" s="109" t="s">
        <v>1438</v>
      </c>
      <c r="K1190" s="178"/>
      <c r="L1190" s="112"/>
      <c r="M1190" s="112"/>
      <c r="N1190" s="126"/>
      <c r="O1190" s="112"/>
      <c r="P1190" s="112"/>
      <c r="Q1190" s="112"/>
      <c r="R1190" s="112"/>
      <c r="S1190" s="112"/>
    </row>
    <row r="1191" spans="3:19" x14ac:dyDescent="0.25">
      <c r="C1191" s="108" t="s">
        <v>1511</v>
      </c>
      <c r="D1191" s="222">
        <v>80419770</v>
      </c>
      <c r="E1191" s="122" t="s">
        <v>1386</v>
      </c>
      <c r="F1191" s="122" t="s">
        <v>1329</v>
      </c>
      <c r="G1191" s="101"/>
      <c r="H1191" s="101"/>
      <c r="J1191" s="109" t="s">
        <v>1438</v>
      </c>
      <c r="K1191" s="178"/>
      <c r="L1191" s="112"/>
      <c r="M1191" s="112"/>
      <c r="N1191" s="111"/>
      <c r="O1191" s="112"/>
      <c r="P1191" s="112"/>
      <c r="Q1191" s="112"/>
      <c r="R1191" s="112"/>
      <c r="S1191" s="112"/>
    </row>
    <row r="1192" spans="3:19" x14ac:dyDescent="0.25">
      <c r="C1192" s="108" t="s">
        <v>1511</v>
      </c>
      <c r="D1192" s="222">
        <v>80419770</v>
      </c>
      <c r="E1192" s="122" t="s">
        <v>1386</v>
      </c>
      <c r="F1192" s="122" t="s">
        <v>1330</v>
      </c>
      <c r="G1192" s="101"/>
      <c r="H1192" s="101"/>
      <c r="J1192" s="109" t="s">
        <v>1438</v>
      </c>
      <c r="K1192" s="178"/>
      <c r="L1192" s="112"/>
      <c r="M1192" s="112"/>
      <c r="N1192" s="111"/>
      <c r="O1192" s="112"/>
      <c r="P1192" s="112"/>
      <c r="Q1192" s="112"/>
      <c r="R1192" s="112"/>
      <c r="S1192" s="112"/>
    </row>
    <row r="1193" spans="3:19" x14ac:dyDescent="0.25">
      <c r="C1193" s="108" t="s">
        <v>1511</v>
      </c>
      <c r="D1193" s="222">
        <v>80419770</v>
      </c>
      <c r="E1193" s="122" t="s">
        <v>1386</v>
      </c>
      <c r="F1193" s="137" t="s">
        <v>1331</v>
      </c>
      <c r="G1193" s="101"/>
      <c r="H1193" s="101"/>
      <c r="J1193" s="109" t="s">
        <v>1438</v>
      </c>
      <c r="K1193" s="178"/>
      <c r="L1193" s="112"/>
      <c r="M1193" s="112"/>
      <c r="N1193" s="111"/>
      <c r="O1193" s="112"/>
      <c r="P1193" s="112"/>
      <c r="Q1193" s="112"/>
      <c r="R1193" s="112"/>
      <c r="S1193" s="112"/>
    </row>
    <row r="1194" spans="3:19" ht="38.25" x14ac:dyDescent="0.25">
      <c r="C1194" s="108" t="s">
        <v>1511</v>
      </c>
      <c r="D1194" s="222">
        <v>80419770</v>
      </c>
      <c r="E1194" s="122" t="s">
        <v>1386</v>
      </c>
      <c r="F1194" s="137" t="s">
        <v>1333</v>
      </c>
      <c r="G1194" s="101"/>
      <c r="H1194" s="101"/>
      <c r="J1194" s="109" t="s">
        <v>1438</v>
      </c>
      <c r="K1194" s="178"/>
      <c r="L1194" s="112"/>
      <c r="M1194" s="112"/>
      <c r="N1194" s="111"/>
      <c r="O1194" s="112"/>
      <c r="P1194" s="112"/>
      <c r="Q1194" s="112"/>
      <c r="R1194" s="112"/>
      <c r="S1194" s="112"/>
    </row>
    <row r="1195" spans="3:19" x14ac:dyDescent="0.25">
      <c r="C1195" s="108" t="s">
        <v>1511</v>
      </c>
      <c r="D1195" s="222">
        <v>80419770</v>
      </c>
      <c r="E1195" s="122" t="s">
        <v>1386</v>
      </c>
      <c r="F1195" s="137" t="s">
        <v>1334</v>
      </c>
      <c r="G1195" s="101"/>
      <c r="H1195" s="101"/>
      <c r="J1195" s="109" t="s">
        <v>1438</v>
      </c>
      <c r="K1195" s="178"/>
      <c r="L1195" s="112"/>
      <c r="M1195" s="112"/>
      <c r="N1195" s="111"/>
      <c r="O1195" s="112"/>
      <c r="P1195" s="112"/>
      <c r="Q1195" s="112"/>
      <c r="R1195" s="112"/>
      <c r="S1195" s="112"/>
    </row>
    <row r="1196" spans="3:19" ht="25.5" x14ac:dyDescent="0.25">
      <c r="C1196" s="108" t="s">
        <v>1511</v>
      </c>
      <c r="D1196" s="222">
        <v>80419770</v>
      </c>
      <c r="E1196" s="122" t="s">
        <v>1386</v>
      </c>
      <c r="F1196" s="137" t="s">
        <v>1335</v>
      </c>
      <c r="G1196" s="101"/>
      <c r="H1196" s="101"/>
      <c r="J1196" s="109" t="s">
        <v>1438</v>
      </c>
      <c r="K1196" s="178"/>
      <c r="L1196" s="112"/>
      <c r="M1196" s="112"/>
      <c r="N1196" s="111"/>
      <c r="O1196" s="112"/>
      <c r="P1196" s="112"/>
      <c r="Q1196" s="112"/>
      <c r="R1196" s="112"/>
      <c r="S1196" s="112"/>
    </row>
    <row r="1197" spans="3:19" x14ac:dyDescent="0.25">
      <c r="C1197" s="108" t="s">
        <v>1511</v>
      </c>
      <c r="D1197" s="222">
        <v>80419770</v>
      </c>
      <c r="E1197" s="122" t="s">
        <v>1386</v>
      </c>
      <c r="F1197" s="137" t="s">
        <v>1310</v>
      </c>
      <c r="G1197" s="101"/>
      <c r="H1197" s="101"/>
      <c r="J1197" s="109" t="s">
        <v>1438</v>
      </c>
      <c r="K1197" s="178"/>
      <c r="L1197" s="112"/>
      <c r="M1197" s="112"/>
      <c r="N1197" s="111"/>
      <c r="O1197" s="112"/>
      <c r="P1197" s="112"/>
      <c r="Q1197" s="112"/>
      <c r="R1197" s="112"/>
      <c r="S1197" s="112"/>
    </row>
    <row r="1198" spans="3:19" x14ac:dyDescent="0.25">
      <c r="C1198" s="108" t="s">
        <v>1511</v>
      </c>
      <c r="D1198" s="222">
        <v>80419770</v>
      </c>
      <c r="E1198" s="122" t="s">
        <v>1386</v>
      </c>
      <c r="F1198" s="137" t="s">
        <v>1311</v>
      </c>
      <c r="G1198" s="101"/>
      <c r="H1198" s="101"/>
      <c r="J1198" s="109" t="s">
        <v>1438</v>
      </c>
      <c r="K1198" s="178"/>
      <c r="L1198" s="112"/>
      <c r="M1198" s="112"/>
      <c r="N1198" s="111"/>
      <c r="O1198" s="112"/>
      <c r="P1198" s="112"/>
      <c r="Q1198" s="112"/>
      <c r="R1198" s="112"/>
      <c r="S1198" s="112"/>
    </row>
    <row r="1199" spans="3:19" ht="25.5" x14ac:dyDescent="0.25">
      <c r="C1199" s="108" t="s">
        <v>1510</v>
      </c>
      <c r="D1199" s="227">
        <v>1006071084</v>
      </c>
      <c r="E1199" s="101" t="s">
        <v>1494</v>
      </c>
      <c r="F1199" s="108" t="s">
        <v>1230</v>
      </c>
      <c r="G1199" s="149"/>
      <c r="H1199" s="101" t="s">
        <v>1225</v>
      </c>
      <c r="J1199" s="109" t="s">
        <v>1438</v>
      </c>
      <c r="K1199" s="178"/>
      <c r="L1199" s="112"/>
      <c r="M1199" s="112"/>
      <c r="N1199" s="111"/>
      <c r="O1199" s="112"/>
      <c r="P1199" s="112"/>
      <c r="Q1199" s="112"/>
      <c r="R1199" s="112"/>
      <c r="S1199" s="112"/>
    </row>
    <row r="1200" spans="3:19" ht="25.5" x14ac:dyDescent="0.25">
      <c r="C1200" s="108" t="s">
        <v>1510</v>
      </c>
      <c r="D1200" s="222"/>
      <c r="E1200" s="101" t="s">
        <v>1507</v>
      </c>
      <c r="F1200" s="108" t="s">
        <v>1240</v>
      </c>
      <c r="G1200" s="121"/>
      <c r="H1200" s="101" t="s">
        <v>1225</v>
      </c>
      <c r="J1200" s="109" t="s">
        <v>1438</v>
      </c>
      <c r="K1200" s="178"/>
      <c r="L1200" s="112"/>
      <c r="M1200" s="112"/>
      <c r="N1200" s="111"/>
      <c r="O1200" s="112"/>
      <c r="P1200" s="112"/>
      <c r="Q1200" s="112"/>
      <c r="R1200" s="112"/>
      <c r="S1200" s="112"/>
    </row>
    <row r="1201" spans="3:19" ht="25.5" x14ac:dyDescent="0.25">
      <c r="C1201" s="108" t="s">
        <v>1510</v>
      </c>
      <c r="D1201" s="227">
        <v>1144184837</v>
      </c>
      <c r="E1201" s="101" t="s">
        <v>1493</v>
      </c>
      <c r="F1201" s="108" t="s">
        <v>1242</v>
      </c>
      <c r="G1201" s="118"/>
      <c r="H1201" s="101" t="s">
        <v>1225</v>
      </c>
      <c r="J1201" s="109" t="s">
        <v>1438</v>
      </c>
      <c r="K1201" s="178"/>
      <c r="L1201" s="112"/>
      <c r="M1201" s="112"/>
      <c r="N1201" s="111"/>
      <c r="O1201" s="112"/>
      <c r="P1201" s="112"/>
      <c r="Q1201" s="112"/>
      <c r="R1201" s="112"/>
      <c r="S1201" s="112"/>
    </row>
    <row r="1202" spans="3:19" ht="25.5" x14ac:dyDescent="0.25">
      <c r="C1202" s="108" t="s">
        <v>1510</v>
      </c>
      <c r="D1202" s="227">
        <v>66837625</v>
      </c>
      <c r="E1202" s="101" t="s">
        <v>1502</v>
      </c>
      <c r="F1202" s="108" t="s">
        <v>1237</v>
      </c>
      <c r="G1202" s="121"/>
      <c r="H1202" s="101" t="s">
        <v>1225</v>
      </c>
      <c r="J1202" s="109" t="s">
        <v>1438</v>
      </c>
      <c r="K1202" s="178"/>
      <c r="L1202" s="112"/>
      <c r="M1202" s="112"/>
      <c r="N1202" s="111"/>
      <c r="O1202" s="112"/>
      <c r="P1202" s="112"/>
      <c r="Q1202" s="112"/>
      <c r="R1202" s="112"/>
      <c r="S1202" s="112"/>
    </row>
    <row r="1203" spans="3:19" ht="25.5" x14ac:dyDescent="0.25">
      <c r="C1203" s="108" t="s">
        <v>1509</v>
      </c>
      <c r="D1203" s="222">
        <v>356007</v>
      </c>
      <c r="E1203" s="101" t="s">
        <v>447</v>
      </c>
      <c r="F1203" s="137" t="s">
        <v>1398</v>
      </c>
      <c r="G1203" s="121" t="s">
        <v>448</v>
      </c>
      <c r="H1203" s="101" t="s">
        <v>22</v>
      </c>
      <c r="J1203" s="109" t="s">
        <v>1438</v>
      </c>
      <c r="K1203" s="178"/>
      <c r="L1203" s="112"/>
      <c r="M1203" s="112"/>
      <c r="N1203" s="111"/>
      <c r="O1203" s="112"/>
      <c r="P1203" s="112"/>
      <c r="Q1203" s="112"/>
      <c r="R1203" s="112"/>
      <c r="S1203" s="112"/>
    </row>
    <row r="1204" spans="3:19" ht="25.5" x14ac:dyDescent="0.25">
      <c r="C1204" s="108" t="s">
        <v>1510</v>
      </c>
      <c r="D1204" s="227">
        <v>31888311</v>
      </c>
      <c r="E1204" s="101" t="s">
        <v>1500</v>
      </c>
      <c r="F1204" s="108" t="s">
        <v>1234</v>
      </c>
      <c r="G1204" s="142" t="s">
        <v>827</v>
      </c>
      <c r="H1204" s="101" t="s">
        <v>1225</v>
      </c>
      <c r="J1204" s="109" t="s">
        <v>1438</v>
      </c>
      <c r="K1204" s="178"/>
      <c r="L1204" s="112"/>
      <c r="M1204" s="112"/>
      <c r="N1204" s="111"/>
      <c r="O1204" s="112"/>
      <c r="P1204" s="112"/>
      <c r="Q1204" s="112"/>
      <c r="R1204" s="112"/>
      <c r="S1204" s="112"/>
    </row>
    <row r="1205" spans="3:19" ht="25.5" x14ac:dyDescent="0.25">
      <c r="C1205" s="108" t="s">
        <v>1510</v>
      </c>
      <c r="D1205" s="227">
        <v>1144071291</v>
      </c>
      <c r="E1205" s="101" t="s">
        <v>1499</v>
      </c>
      <c r="F1205" s="108" t="s">
        <v>1233</v>
      </c>
      <c r="G1205" s="141" t="s">
        <v>998</v>
      </c>
      <c r="H1205" s="101" t="s">
        <v>1225</v>
      </c>
      <c r="J1205" s="109" t="s">
        <v>1438</v>
      </c>
      <c r="K1205" s="178"/>
      <c r="L1205" s="112"/>
      <c r="M1205" s="112"/>
      <c r="N1205" s="111"/>
      <c r="O1205" s="112"/>
      <c r="P1205" s="112"/>
      <c r="Q1205" s="112"/>
      <c r="R1205" s="112"/>
      <c r="S1205" s="112"/>
    </row>
    <row r="1206" spans="3:19" ht="25.5" x14ac:dyDescent="0.25">
      <c r="C1206" s="108" t="s">
        <v>1510</v>
      </c>
      <c r="D1206" s="227">
        <v>16915176</v>
      </c>
      <c r="E1206" s="101" t="s">
        <v>1491</v>
      </c>
      <c r="F1206" s="108" t="s">
        <v>1235</v>
      </c>
      <c r="G1206" s="121"/>
      <c r="H1206" s="101" t="s">
        <v>1225</v>
      </c>
      <c r="J1206" s="109" t="s">
        <v>1438</v>
      </c>
      <c r="K1206" s="178"/>
      <c r="L1206" s="112"/>
      <c r="M1206" s="112"/>
      <c r="N1206" s="111"/>
      <c r="O1206" s="112"/>
      <c r="P1206" s="112"/>
      <c r="Q1206" s="112"/>
      <c r="R1206" s="112"/>
      <c r="S1206" s="112"/>
    </row>
    <row r="1207" spans="3:19" x14ac:dyDescent="0.25">
      <c r="C1207" s="108" t="s">
        <v>1509</v>
      </c>
      <c r="D1207" s="222"/>
      <c r="E1207" s="101" t="s">
        <v>1503</v>
      </c>
      <c r="F1207" s="108" t="s">
        <v>1223</v>
      </c>
      <c r="G1207" s="121" t="s">
        <v>1227</v>
      </c>
      <c r="H1207" s="101" t="s">
        <v>1225</v>
      </c>
      <c r="J1207" s="109" t="s">
        <v>1438</v>
      </c>
      <c r="K1207" s="125"/>
      <c r="L1207" s="110"/>
      <c r="M1207" s="110"/>
      <c r="N1207" s="111"/>
      <c r="O1207" s="112"/>
      <c r="P1207" s="112"/>
      <c r="Q1207" s="112"/>
      <c r="R1207" s="112"/>
      <c r="S1207" s="112"/>
    </row>
    <row r="1208" spans="3:19" ht="25.5" x14ac:dyDescent="0.25">
      <c r="C1208" s="108" t="s">
        <v>1510</v>
      </c>
      <c r="D1208" s="222">
        <v>1130622385</v>
      </c>
      <c r="E1208" s="101" t="s">
        <v>1501</v>
      </c>
      <c r="F1208" s="108" t="s">
        <v>1228</v>
      </c>
      <c r="G1208" s="149" t="s">
        <v>1229</v>
      </c>
      <c r="H1208" s="101" t="s">
        <v>1225</v>
      </c>
      <c r="J1208" s="109" t="s">
        <v>1438</v>
      </c>
      <c r="K1208" s="125"/>
      <c r="L1208" s="110"/>
      <c r="M1208" s="110"/>
      <c r="N1208" s="111"/>
      <c r="O1208" s="112"/>
      <c r="P1208" s="112"/>
      <c r="Q1208" s="112"/>
      <c r="R1208" s="112"/>
      <c r="S1208" s="112"/>
    </row>
    <row r="1209" spans="3:19" ht="25.5" x14ac:dyDescent="0.25">
      <c r="C1209" s="108" t="s">
        <v>1509</v>
      </c>
      <c r="D1209" s="222">
        <v>80411012</v>
      </c>
      <c r="E1209" s="101" t="s">
        <v>457</v>
      </c>
      <c r="F1209" s="108" t="s">
        <v>1398</v>
      </c>
      <c r="G1209" s="120" t="s">
        <v>1301</v>
      </c>
      <c r="H1209" s="101" t="s">
        <v>22</v>
      </c>
      <c r="J1209" s="109" t="s">
        <v>1438</v>
      </c>
      <c r="K1209" s="125"/>
      <c r="L1209" s="110"/>
      <c r="M1209" s="110"/>
      <c r="N1209" s="111"/>
      <c r="O1209" s="112"/>
      <c r="P1209" s="112"/>
      <c r="Q1209" s="112"/>
      <c r="R1209" s="112"/>
      <c r="S1209" s="112"/>
    </row>
    <row r="1210" spans="3:19" ht="25.5" x14ac:dyDescent="0.25">
      <c r="C1210" s="108" t="s">
        <v>1509</v>
      </c>
      <c r="D1210" s="222">
        <v>83088036</v>
      </c>
      <c r="E1210" s="101" t="s">
        <v>461</v>
      </c>
      <c r="F1210" s="137" t="s">
        <v>1398</v>
      </c>
      <c r="G1210" s="121" t="s">
        <v>462</v>
      </c>
      <c r="H1210" s="101" t="s">
        <v>22</v>
      </c>
      <c r="J1210" s="109" t="s">
        <v>1438</v>
      </c>
      <c r="K1210" s="125"/>
      <c r="L1210" s="110"/>
      <c r="M1210" s="110"/>
      <c r="N1210" s="111"/>
      <c r="O1210" s="112"/>
      <c r="P1210" s="112"/>
      <c r="Q1210" s="112"/>
      <c r="R1210" s="112"/>
      <c r="S1210" s="112"/>
    </row>
    <row r="1211" spans="3:19" ht="25.5" x14ac:dyDescent="0.25">
      <c r="C1211" s="108" t="s">
        <v>1510</v>
      </c>
      <c r="D1211" s="227">
        <v>1112479836</v>
      </c>
      <c r="E1211" s="101" t="s">
        <v>1508</v>
      </c>
      <c r="F1211" s="108" t="s">
        <v>1238</v>
      </c>
      <c r="G1211" s="141" t="s">
        <v>1085</v>
      </c>
      <c r="H1211" s="101" t="s">
        <v>1225</v>
      </c>
      <c r="J1211" s="109" t="s">
        <v>1438</v>
      </c>
      <c r="K1211" s="125"/>
      <c r="L1211" s="110"/>
      <c r="M1211" s="114"/>
      <c r="N1211" s="111"/>
      <c r="O1211" s="112"/>
      <c r="P1211" s="112"/>
      <c r="Q1211" s="112"/>
      <c r="R1211" s="112"/>
      <c r="S1211" s="112"/>
    </row>
    <row r="1212" spans="3:19" x14ac:dyDescent="0.25">
      <c r="I1212" s="97"/>
      <c r="J1212" s="103"/>
      <c r="K1212" s="215"/>
      <c r="L1212" s="103"/>
      <c r="M1212" s="103"/>
    </row>
    <row r="1213" spans="3:19" x14ac:dyDescent="0.25">
      <c r="I1213" s="97"/>
      <c r="J1213" s="103"/>
      <c r="K1213" s="215"/>
      <c r="L1213" s="103"/>
      <c r="M1213" s="103"/>
    </row>
    <row r="1214" spans="3:19" x14ac:dyDescent="0.25">
      <c r="I1214" s="97"/>
      <c r="J1214" s="103"/>
      <c r="K1214" s="215"/>
      <c r="L1214" s="103"/>
      <c r="M1214" s="103"/>
    </row>
    <row r="1215" spans="3:19" x14ac:dyDescent="0.25">
      <c r="I1215" s="97"/>
      <c r="J1215" s="103"/>
      <c r="K1215" s="215"/>
      <c r="L1215" s="103"/>
      <c r="M1215" s="103"/>
    </row>
    <row r="1216" spans="3:19" x14ac:dyDescent="0.25">
      <c r="I1216" s="97"/>
      <c r="J1216" s="103"/>
      <c r="K1216" s="215"/>
      <c r="L1216" s="103"/>
      <c r="M1216" s="103"/>
    </row>
    <row r="1217" spans="9:13" x14ac:dyDescent="0.25">
      <c r="I1217" s="97"/>
      <c r="J1217" s="103"/>
      <c r="K1217" s="215"/>
      <c r="L1217" s="103"/>
      <c r="M1217" s="103"/>
    </row>
    <row r="1218" spans="9:13" x14ac:dyDescent="0.25">
      <c r="I1218" s="97"/>
      <c r="J1218" s="103"/>
      <c r="K1218" s="215"/>
      <c r="L1218" s="103"/>
      <c r="M1218" s="103"/>
    </row>
    <row r="1219" spans="9:13" x14ac:dyDescent="0.25">
      <c r="I1219" s="97"/>
      <c r="J1219" s="103"/>
      <c r="K1219" s="215"/>
      <c r="L1219" s="103"/>
      <c r="M1219" s="103"/>
    </row>
    <row r="1220" spans="9:13" x14ac:dyDescent="0.25">
      <c r="I1220" s="97"/>
      <c r="J1220" s="103"/>
      <c r="K1220" s="215"/>
      <c r="L1220" s="103"/>
      <c r="M1220" s="103"/>
    </row>
    <row r="1221" spans="9:13" x14ac:dyDescent="0.25">
      <c r="I1221" s="97"/>
      <c r="J1221" s="103"/>
      <c r="K1221" s="215"/>
      <c r="L1221" s="103"/>
      <c r="M1221" s="103"/>
    </row>
    <row r="1222" spans="9:13" x14ac:dyDescent="0.25">
      <c r="I1222" s="97"/>
      <c r="J1222" s="103"/>
      <c r="K1222" s="215"/>
      <c r="L1222" s="103"/>
      <c r="M1222" s="103"/>
    </row>
    <row r="1223" spans="9:13" x14ac:dyDescent="0.25">
      <c r="I1223" s="97"/>
      <c r="J1223" s="103"/>
      <c r="K1223" s="215"/>
      <c r="L1223" s="103"/>
      <c r="M1223" s="103"/>
    </row>
    <row r="1224" spans="9:13" x14ac:dyDescent="0.25">
      <c r="I1224" s="97"/>
      <c r="J1224" s="103"/>
      <c r="K1224" s="215"/>
      <c r="L1224" s="103"/>
      <c r="M1224" s="103"/>
    </row>
    <row r="1225" spans="9:13" x14ac:dyDescent="0.25">
      <c r="I1225" s="97"/>
      <c r="J1225" s="103"/>
      <c r="K1225" s="215"/>
      <c r="L1225" s="103"/>
      <c r="M1225" s="103"/>
    </row>
    <row r="1226" spans="9:13" x14ac:dyDescent="0.25">
      <c r="I1226" s="97"/>
      <c r="J1226" s="103"/>
      <c r="K1226" s="215"/>
      <c r="L1226" s="103"/>
      <c r="M1226" s="103"/>
    </row>
    <row r="1227" spans="9:13" x14ac:dyDescent="0.25">
      <c r="I1227" s="97"/>
      <c r="J1227" s="103"/>
      <c r="K1227" s="215"/>
      <c r="L1227" s="103"/>
      <c r="M1227" s="103"/>
    </row>
    <row r="1228" spans="9:13" x14ac:dyDescent="0.25">
      <c r="I1228" s="97"/>
      <c r="J1228" s="103"/>
      <c r="K1228" s="215"/>
      <c r="L1228" s="103"/>
      <c r="M1228" s="103"/>
    </row>
    <row r="1229" spans="9:13" x14ac:dyDescent="0.25">
      <c r="I1229" s="97"/>
      <c r="J1229" s="103"/>
      <c r="K1229" s="215"/>
      <c r="L1229" s="103"/>
      <c r="M1229" s="103"/>
    </row>
    <row r="1230" spans="9:13" x14ac:dyDescent="0.25">
      <c r="I1230" s="97"/>
      <c r="J1230" s="103"/>
      <c r="K1230" s="215"/>
      <c r="L1230" s="103"/>
      <c r="M1230" s="103"/>
    </row>
    <row r="1231" spans="9:13" x14ac:dyDescent="0.25">
      <c r="I1231" s="97"/>
      <c r="J1231" s="103"/>
      <c r="K1231" s="215"/>
      <c r="L1231" s="103"/>
      <c r="M1231" s="103"/>
    </row>
    <row r="1232" spans="9:13" x14ac:dyDescent="0.25">
      <c r="I1232" s="97"/>
      <c r="J1232" s="103"/>
      <c r="K1232" s="215"/>
      <c r="L1232" s="103"/>
      <c r="M1232" s="103"/>
    </row>
    <row r="1233" spans="9:13" x14ac:dyDescent="0.25">
      <c r="I1233" s="97"/>
      <c r="J1233" s="103"/>
      <c r="K1233" s="215"/>
      <c r="L1233" s="103"/>
      <c r="M1233" s="103"/>
    </row>
    <row r="1234" spans="9:13" x14ac:dyDescent="0.25">
      <c r="I1234" s="97"/>
      <c r="J1234" s="103"/>
      <c r="K1234" s="215"/>
      <c r="L1234" s="103"/>
      <c r="M1234" s="103"/>
    </row>
    <row r="1235" spans="9:13" x14ac:dyDescent="0.25">
      <c r="I1235" s="97"/>
      <c r="J1235" s="103"/>
      <c r="K1235" s="215"/>
      <c r="L1235" s="103"/>
      <c r="M1235" s="103"/>
    </row>
    <row r="1236" spans="9:13" x14ac:dyDescent="0.25">
      <c r="I1236" s="97"/>
      <c r="J1236" s="103"/>
      <c r="K1236" s="215"/>
      <c r="L1236" s="103"/>
      <c r="M1236" s="103"/>
    </row>
    <row r="1237" spans="9:13" x14ac:dyDescent="0.25">
      <c r="I1237" s="97"/>
      <c r="J1237" s="103"/>
      <c r="K1237" s="215"/>
      <c r="L1237" s="103"/>
      <c r="M1237" s="103"/>
    </row>
    <row r="1238" spans="9:13" x14ac:dyDescent="0.25">
      <c r="I1238" s="97"/>
      <c r="J1238" s="103"/>
      <c r="K1238" s="215"/>
      <c r="L1238" s="103"/>
      <c r="M1238" s="103"/>
    </row>
    <row r="1239" spans="9:13" x14ac:dyDescent="0.25">
      <c r="I1239" s="97"/>
      <c r="J1239" s="103"/>
      <c r="K1239" s="215"/>
      <c r="L1239" s="103"/>
      <c r="M1239" s="103"/>
    </row>
    <row r="1240" spans="9:13" x14ac:dyDescent="0.25">
      <c r="I1240" s="97"/>
      <c r="J1240" s="103"/>
      <c r="K1240" s="215"/>
      <c r="L1240" s="103"/>
      <c r="M1240" s="103"/>
    </row>
    <row r="1241" spans="9:13" x14ac:dyDescent="0.25">
      <c r="I1241" s="97"/>
      <c r="J1241" s="103"/>
      <c r="K1241" s="215"/>
      <c r="L1241" s="103"/>
      <c r="M1241" s="103"/>
    </row>
    <row r="1242" spans="9:13" x14ac:dyDescent="0.25">
      <c r="I1242" s="97"/>
      <c r="J1242" s="103"/>
      <c r="K1242" s="215"/>
      <c r="L1242" s="103"/>
      <c r="M1242" s="103"/>
    </row>
    <row r="1243" spans="9:13" x14ac:dyDescent="0.25">
      <c r="I1243" s="97"/>
      <c r="J1243" s="103"/>
      <c r="K1243" s="215"/>
      <c r="L1243" s="103"/>
      <c r="M1243" s="103"/>
    </row>
    <row r="1244" spans="9:13" x14ac:dyDescent="0.25">
      <c r="I1244" s="97"/>
      <c r="J1244" s="103"/>
      <c r="K1244" s="215"/>
      <c r="L1244" s="103"/>
      <c r="M1244" s="103"/>
    </row>
    <row r="1245" spans="9:13" x14ac:dyDescent="0.25">
      <c r="I1245" s="97"/>
      <c r="J1245" s="103"/>
      <c r="K1245" s="215"/>
      <c r="L1245" s="103"/>
      <c r="M1245" s="103"/>
    </row>
    <row r="1246" spans="9:13" x14ac:dyDescent="0.25">
      <c r="I1246" s="97"/>
      <c r="J1246" s="103"/>
      <c r="K1246" s="215"/>
      <c r="L1246" s="103"/>
      <c r="M1246" s="103"/>
    </row>
    <row r="1247" spans="9:13" x14ac:dyDescent="0.25">
      <c r="I1247" s="97"/>
      <c r="J1247" s="103"/>
      <c r="K1247" s="215"/>
      <c r="L1247" s="103"/>
      <c r="M1247" s="103"/>
    </row>
    <row r="1248" spans="9:13" x14ac:dyDescent="0.25">
      <c r="I1248" s="97"/>
      <c r="J1248" s="103"/>
      <c r="K1248" s="215"/>
      <c r="L1248" s="103"/>
      <c r="M1248" s="103"/>
    </row>
    <row r="1249" spans="9:13" x14ac:dyDescent="0.25">
      <c r="I1249" s="97"/>
      <c r="J1249" s="103"/>
      <c r="K1249" s="215"/>
      <c r="L1249" s="103"/>
      <c r="M1249" s="103"/>
    </row>
    <row r="1250" spans="9:13" x14ac:dyDescent="0.25">
      <c r="I1250" s="97"/>
      <c r="J1250" s="103"/>
      <c r="K1250" s="215"/>
      <c r="L1250" s="103"/>
      <c r="M1250" s="103"/>
    </row>
    <row r="1251" spans="9:13" x14ac:dyDescent="0.25">
      <c r="I1251" s="97"/>
      <c r="J1251" s="103"/>
      <c r="K1251" s="215"/>
      <c r="L1251" s="103"/>
      <c r="M1251" s="103"/>
    </row>
    <row r="1252" spans="9:13" x14ac:dyDescent="0.25">
      <c r="I1252" s="97"/>
      <c r="J1252" s="103"/>
      <c r="K1252" s="215"/>
      <c r="L1252" s="103"/>
      <c r="M1252" s="103"/>
    </row>
    <row r="1253" spans="9:13" x14ac:dyDescent="0.25">
      <c r="I1253" s="97"/>
      <c r="J1253" s="103"/>
      <c r="K1253" s="215"/>
      <c r="L1253" s="103"/>
      <c r="M1253" s="103"/>
    </row>
    <row r="1254" spans="9:13" x14ac:dyDescent="0.25">
      <c r="I1254" s="97"/>
      <c r="J1254" s="103"/>
      <c r="K1254" s="215"/>
      <c r="L1254" s="103"/>
      <c r="M1254" s="103"/>
    </row>
    <row r="1255" spans="9:13" x14ac:dyDescent="0.25">
      <c r="I1255" s="97"/>
      <c r="J1255" s="103"/>
      <c r="K1255" s="215"/>
      <c r="L1255" s="103"/>
      <c r="M1255" s="103"/>
    </row>
    <row r="1256" spans="9:13" x14ac:dyDescent="0.25">
      <c r="I1256" s="97"/>
      <c r="J1256" s="103"/>
      <c r="K1256" s="215"/>
      <c r="L1256" s="103"/>
      <c r="M1256" s="103"/>
    </row>
    <row r="1257" spans="9:13" x14ac:dyDescent="0.25">
      <c r="I1257" s="97"/>
      <c r="J1257" s="103"/>
      <c r="K1257" s="215"/>
      <c r="L1257" s="103"/>
      <c r="M1257" s="103"/>
    </row>
    <row r="1258" spans="9:13" x14ac:dyDescent="0.25">
      <c r="I1258" s="97"/>
      <c r="J1258" s="103"/>
      <c r="K1258" s="215"/>
      <c r="L1258" s="103"/>
      <c r="M1258" s="103"/>
    </row>
    <row r="1259" spans="9:13" x14ac:dyDescent="0.25">
      <c r="I1259" s="97"/>
      <c r="J1259" s="103"/>
      <c r="K1259" s="215"/>
      <c r="L1259" s="103"/>
      <c r="M1259" s="103"/>
    </row>
    <row r="1260" spans="9:13" x14ac:dyDescent="0.25">
      <c r="I1260" s="97"/>
      <c r="J1260" s="103"/>
      <c r="K1260" s="215"/>
      <c r="L1260" s="103"/>
      <c r="M1260" s="103"/>
    </row>
    <row r="1261" spans="9:13" x14ac:dyDescent="0.25">
      <c r="I1261" s="97"/>
      <c r="J1261" s="103"/>
      <c r="K1261" s="215"/>
      <c r="L1261" s="103"/>
      <c r="M1261" s="103"/>
    </row>
    <row r="1262" spans="9:13" x14ac:dyDescent="0.25">
      <c r="I1262" s="97"/>
      <c r="J1262" s="103"/>
      <c r="K1262" s="215"/>
      <c r="L1262" s="103"/>
      <c r="M1262" s="103"/>
    </row>
    <row r="1263" spans="9:13" x14ac:dyDescent="0.25">
      <c r="I1263" s="97"/>
      <c r="J1263" s="103"/>
      <c r="K1263" s="215"/>
      <c r="L1263" s="103"/>
      <c r="M1263" s="103"/>
    </row>
    <row r="1264" spans="9:13" x14ac:dyDescent="0.25">
      <c r="I1264" s="97"/>
      <c r="J1264" s="103"/>
      <c r="K1264" s="215"/>
      <c r="L1264" s="103"/>
      <c r="M1264" s="103"/>
    </row>
    <row r="1265" spans="9:13" x14ac:dyDescent="0.25">
      <c r="I1265" s="97"/>
      <c r="J1265" s="103"/>
      <c r="K1265" s="215"/>
      <c r="L1265" s="103"/>
      <c r="M1265" s="103"/>
    </row>
    <row r="1266" spans="9:13" x14ac:dyDescent="0.25">
      <c r="I1266" s="97"/>
      <c r="J1266" s="103"/>
      <c r="K1266" s="215"/>
      <c r="L1266" s="103"/>
      <c r="M1266" s="103"/>
    </row>
    <row r="1267" spans="9:13" x14ac:dyDescent="0.25">
      <c r="I1267" s="97"/>
      <c r="J1267" s="103"/>
      <c r="K1267" s="215"/>
      <c r="L1267" s="103"/>
      <c r="M1267" s="103"/>
    </row>
    <row r="1268" spans="9:13" x14ac:dyDescent="0.25">
      <c r="I1268" s="97"/>
      <c r="J1268" s="103"/>
      <c r="K1268" s="215"/>
      <c r="L1268" s="103"/>
      <c r="M1268" s="103"/>
    </row>
    <row r="1269" spans="9:13" x14ac:dyDescent="0.25">
      <c r="I1269" s="97"/>
      <c r="J1269" s="103"/>
      <c r="K1269" s="215"/>
      <c r="L1269" s="103"/>
      <c r="M1269" s="103"/>
    </row>
    <row r="1270" spans="9:13" x14ac:dyDescent="0.25">
      <c r="I1270" s="97"/>
      <c r="J1270" s="103"/>
      <c r="K1270" s="215"/>
      <c r="L1270" s="103"/>
      <c r="M1270" s="103"/>
    </row>
    <row r="1271" spans="9:13" x14ac:dyDescent="0.25">
      <c r="I1271" s="97"/>
      <c r="J1271" s="103"/>
      <c r="K1271" s="215"/>
      <c r="L1271" s="103"/>
      <c r="M1271" s="103"/>
    </row>
    <row r="1272" spans="9:13" x14ac:dyDescent="0.25">
      <c r="I1272" s="97"/>
      <c r="J1272" s="103"/>
      <c r="K1272" s="215"/>
      <c r="L1272" s="103"/>
      <c r="M1272" s="103"/>
    </row>
    <row r="1273" spans="9:13" x14ac:dyDescent="0.25">
      <c r="I1273" s="97"/>
      <c r="J1273" s="103"/>
      <c r="K1273" s="215"/>
      <c r="L1273" s="103"/>
      <c r="M1273" s="103"/>
    </row>
    <row r="1274" spans="9:13" x14ac:dyDescent="0.25">
      <c r="I1274" s="97"/>
      <c r="J1274" s="103"/>
      <c r="K1274" s="215"/>
      <c r="L1274" s="103"/>
      <c r="M1274" s="103"/>
    </row>
    <row r="1275" spans="9:13" x14ac:dyDescent="0.25">
      <c r="I1275" s="97"/>
      <c r="J1275" s="103"/>
      <c r="K1275" s="215"/>
      <c r="L1275" s="103"/>
      <c r="M1275" s="103"/>
    </row>
    <row r="1276" spans="9:13" x14ac:dyDescent="0.25">
      <c r="I1276" s="97"/>
      <c r="J1276" s="103"/>
      <c r="K1276" s="215"/>
      <c r="L1276" s="103"/>
      <c r="M1276" s="103"/>
    </row>
    <row r="1277" spans="9:13" x14ac:dyDescent="0.25">
      <c r="I1277" s="97"/>
      <c r="J1277" s="103"/>
      <c r="K1277" s="215"/>
      <c r="L1277" s="103"/>
      <c r="M1277" s="103"/>
    </row>
    <row r="1278" spans="9:13" x14ac:dyDescent="0.25">
      <c r="I1278" s="97"/>
      <c r="J1278" s="103"/>
      <c r="K1278" s="215"/>
      <c r="L1278" s="103"/>
      <c r="M1278" s="103"/>
    </row>
    <row r="1279" spans="9:13" x14ac:dyDescent="0.25">
      <c r="I1279" s="97"/>
      <c r="J1279" s="103"/>
      <c r="K1279" s="215"/>
      <c r="L1279" s="103"/>
      <c r="M1279" s="103"/>
    </row>
    <row r="1280" spans="9:13" x14ac:dyDescent="0.25">
      <c r="I1280" s="97"/>
      <c r="J1280" s="103"/>
      <c r="K1280" s="215"/>
      <c r="L1280" s="103"/>
      <c r="M1280" s="103"/>
    </row>
    <row r="1281" spans="9:13" x14ac:dyDescent="0.25">
      <c r="I1281" s="97"/>
      <c r="J1281" s="103"/>
      <c r="K1281" s="215"/>
      <c r="L1281" s="103"/>
      <c r="M1281" s="103"/>
    </row>
    <row r="1282" spans="9:13" x14ac:dyDescent="0.25">
      <c r="I1282" s="97"/>
      <c r="J1282" s="103"/>
      <c r="K1282" s="215"/>
      <c r="L1282" s="103"/>
      <c r="M1282" s="103"/>
    </row>
    <row r="1283" spans="9:13" x14ac:dyDescent="0.25">
      <c r="I1283" s="97"/>
      <c r="J1283" s="103"/>
      <c r="K1283" s="215"/>
      <c r="L1283" s="103"/>
      <c r="M1283" s="103"/>
    </row>
    <row r="1284" spans="9:13" x14ac:dyDescent="0.25">
      <c r="I1284" s="97"/>
      <c r="J1284" s="103"/>
      <c r="K1284" s="215"/>
      <c r="L1284" s="103"/>
      <c r="M1284" s="103"/>
    </row>
    <row r="1285" spans="9:13" x14ac:dyDescent="0.25">
      <c r="I1285" s="97"/>
      <c r="J1285" s="103"/>
      <c r="K1285" s="215"/>
      <c r="L1285" s="103"/>
      <c r="M1285" s="103"/>
    </row>
    <row r="1286" spans="9:13" x14ac:dyDescent="0.25">
      <c r="I1286" s="97"/>
      <c r="J1286" s="103"/>
      <c r="K1286" s="215"/>
      <c r="L1286" s="103"/>
      <c r="M1286" s="103"/>
    </row>
    <row r="1287" spans="9:13" x14ac:dyDescent="0.25">
      <c r="I1287" s="97"/>
      <c r="J1287" s="103"/>
      <c r="K1287" s="215"/>
      <c r="L1287" s="103"/>
      <c r="M1287" s="103"/>
    </row>
    <row r="1288" spans="9:13" x14ac:dyDescent="0.25">
      <c r="I1288" s="97"/>
      <c r="J1288" s="103"/>
      <c r="K1288" s="215"/>
      <c r="L1288" s="103"/>
      <c r="M1288" s="103"/>
    </row>
    <row r="1289" spans="9:13" x14ac:dyDescent="0.25">
      <c r="I1289" s="97"/>
      <c r="J1289" s="103"/>
      <c r="K1289" s="215"/>
      <c r="L1289" s="103"/>
      <c r="M1289" s="103"/>
    </row>
    <row r="1290" spans="9:13" x14ac:dyDescent="0.25">
      <c r="I1290" s="97"/>
      <c r="J1290" s="103"/>
      <c r="K1290" s="215"/>
      <c r="L1290" s="103"/>
      <c r="M1290" s="103"/>
    </row>
    <row r="1291" spans="9:13" x14ac:dyDescent="0.25">
      <c r="I1291" s="97"/>
      <c r="J1291" s="103"/>
      <c r="K1291" s="215"/>
      <c r="L1291" s="103"/>
      <c r="M1291" s="103"/>
    </row>
    <row r="1292" spans="9:13" x14ac:dyDescent="0.25">
      <c r="I1292" s="97"/>
      <c r="J1292" s="103"/>
      <c r="K1292" s="215"/>
      <c r="L1292" s="103"/>
      <c r="M1292" s="103"/>
    </row>
    <row r="1293" spans="9:13" x14ac:dyDescent="0.25">
      <c r="I1293" s="97"/>
      <c r="J1293" s="103"/>
      <c r="K1293" s="215"/>
      <c r="L1293" s="103"/>
      <c r="M1293" s="103"/>
    </row>
    <row r="1294" spans="9:13" x14ac:dyDescent="0.25">
      <c r="I1294" s="97"/>
      <c r="J1294" s="103"/>
      <c r="K1294" s="215"/>
      <c r="L1294" s="103"/>
      <c r="M1294" s="103"/>
    </row>
    <row r="1295" spans="9:13" x14ac:dyDescent="0.25">
      <c r="I1295" s="97"/>
      <c r="J1295" s="103"/>
      <c r="K1295" s="215"/>
      <c r="L1295" s="103"/>
      <c r="M1295" s="103"/>
    </row>
    <row r="1296" spans="9:13" x14ac:dyDescent="0.25">
      <c r="I1296" s="97"/>
      <c r="J1296" s="103"/>
      <c r="K1296" s="215"/>
      <c r="L1296" s="103"/>
      <c r="M1296" s="103"/>
    </row>
    <row r="1297" spans="9:13" x14ac:dyDescent="0.25">
      <c r="I1297" s="97"/>
      <c r="J1297" s="103"/>
      <c r="K1297" s="215"/>
      <c r="L1297" s="103"/>
      <c r="M1297" s="103"/>
    </row>
    <row r="1298" spans="9:13" x14ac:dyDescent="0.25">
      <c r="I1298" s="97"/>
      <c r="J1298" s="103"/>
      <c r="K1298" s="215"/>
      <c r="L1298" s="103"/>
      <c r="M1298" s="103"/>
    </row>
    <row r="1299" spans="9:13" x14ac:dyDescent="0.25">
      <c r="I1299" s="97"/>
      <c r="J1299" s="103"/>
      <c r="K1299" s="215"/>
      <c r="L1299" s="103"/>
      <c r="M1299" s="103"/>
    </row>
    <row r="1300" spans="9:13" x14ac:dyDescent="0.25">
      <c r="I1300" s="97"/>
      <c r="J1300" s="103"/>
      <c r="K1300" s="215"/>
      <c r="L1300" s="103"/>
      <c r="M1300" s="103"/>
    </row>
    <row r="1301" spans="9:13" x14ac:dyDescent="0.25">
      <c r="I1301" s="97"/>
      <c r="J1301" s="103"/>
      <c r="K1301" s="215"/>
      <c r="L1301" s="103"/>
      <c r="M1301" s="103"/>
    </row>
    <row r="1302" spans="9:13" x14ac:dyDescent="0.25">
      <c r="I1302" s="97"/>
      <c r="J1302" s="103"/>
      <c r="K1302" s="215"/>
      <c r="L1302" s="103"/>
      <c r="M1302" s="103"/>
    </row>
    <row r="1303" spans="9:13" x14ac:dyDescent="0.25">
      <c r="I1303" s="97"/>
      <c r="J1303" s="103"/>
      <c r="K1303" s="215"/>
      <c r="L1303" s="103"/>
      <c r="M1303" s="103"/>
    </row>
    <row r="1304" spans="9:13" x14ac:dyDescent="0.25">
      <c r="I1304" s="97"/>
      <c r="J1304" s="103"/>
      <c r="K1304" s="215"/>
      <c r="L1304" s="103"/>
      <c r="M1304" s="103"/>
    </row>
    <row r="1305" spans="9:13" x14ac:dyDescent="0.25">
      <c r="I1305" s="97"/>
      <c r="J1305" s="103"/>
      <c r="K1305" s="215"/>
      <c r="L1305" s="103"/>
      <c r="M1305" s="103"/>
    </row>
    <row r="1306" spans="9:13" x14ac:dyDescent="0.25">
      <c r="I1306" s="97"/>
      <c r="J1306" s="103"/>
      <c r="K1306" s="215"/>
      <c r="L1306" s="103"/>
      <c r="M1306" s="103"/>
    </row>
    <row r="1307" spans="9:13" x14ac:dyDescent="0.25">
      <c r="I1307" s="97"/>
      <c r="J1307" s="103"/>
      <c r="K1307" s="215"/>
      <c r="L1307" s="103"/>
      <c r="M1307" s="103"/>
    </row>
    <row r="1308" spans="9:13" x14ac:dyDescent="0.25">
      <c r="I1308" s="97"/>
      <c r="J1308" s="103"/>
      <c r="K1308" s="215"/>
      <c r="L1308" s="103"/>
      <c r="M1308" s="103"/>
    </row>
    <row r="1309" spans="9:13" x14ac:dyDescent="0.25">
      <c r="I1309" s="97"/>
      <c r="J1309" s="103"/>
      <c r="K1309" s="215"/>
      <c r="L1309" s="103"/>
      <c r="M1309" s="103"/>
    </row>
    <row r="1310" spans="9:13" x14ac:dyDescent="0.25">
      <c r="I1310" s="97"/>
      <c r="J1310" s="103"/>
      <c r="K1310" s="215"/>
      <c r="L1310" s="103"/>
      <c r="M1310" s="103"/>
    </row>
    <row r="1311" spans="9:13" x14ac:dyDescent="0.25">
      <c r="I1311" s="97"/>
      <c r="J1311" s="103"/>
      <c r="K1311" s="215"/>
      <c r="L1311" s="103"/>
      <c r="M1311" s="103"/>
    </row>
    <row r="1312" spans="9:13" x14ac:dyDescent="0.25">
      <c r="I1312" s="97"/>
      <c r="J1312" s="103"/>
      <c r="K1312" s="215"/>
      <c r="L1312" s="103"/>
      <c r="M1312" s="103"/>
    </row>
    <row r="1313" spans="9:13" x14ac:dyDescent="0.25">
      <c r="I1313" s="97"/>
      <c r="J1313" s="103"/>
      <c r="K1313" s="215"/>
      <c r="L1313" s="103"/>
      <c r="M1313" s="103"/>
    </row>
    <row r="1314" spans="9:13" x14ac:dyDescent="0.25">
      <c r="I1314" s="97"/>
      <c r="J1314" s="103"/>
      <c r="K1314" s="215"/>
      <c r="L1314" s="103"/>
      <c r="M1314" s="103"/>
    </row>
    <row r="1315" spans="9:13" x14ac:dyDescent="0.25">
      <c r="I1315" s="97"/>
      <c r="J1315" s="103"/>
      <c r="K1315" s="215"/>
      <c r="L1315" s="103"/>
      <c r="M1315" s="103"/>
    </row>
    <row r="1316" spans="9:13" x14ac:dyDescent="0.25">
      <c r="I1316" s="97"/>
      <c r="J1316" s="103"/>
      <c r="K1316" s="215"/>
      <c r="L1316" s="103"/>
      <c r="M1316" s="103"/>
    </row>
    <row r="1317" spans="9:13" x14ac:dyDescent="0.25">
      <c r="I1317" s="97"/>
      <c r="J1317" s="103"/>
      <c r="K1317" s="215"/>
      <c r="L1317" s="103"/>
      <c r="M1317" s="103"/>
    </row>
    <row r="1318" spans="9:13" x14ac:dyDescent="0.25">
      <c r="I1318" s="97"/>
      <c r="J1318" s="103"/>
      <c r="K1318" s="215"/>
      <c r="L1318" s="103"/>
      <c r="M1318" s="103"/>
    </row>
    <row r="1319" spans="9:13" x14ac:dyDescent="0.25">
      <c r="I1319" s="97"/>
      <c r="J1319" s="103"/>
      <c r="K1319" s="215"/>
      <c r="L1319" s="103"/>
      <c r="M1319" s="103"/>
    </row>
    <row r="1320" spans="9:13" x14ac:dyDescent="0.25">
      <c r="I1320" s="97"/>
      <c r="J1320" s="103"/>
      <c r="K1320" s="215"/>
      <c r="L1320" s="103"/>
      <c r="M1320" s="103"/>
    </row>
    <row r="1321" spans="9:13" x14ac:dyDescent="0.25">
      <c r="I1321" s="97"/>
      <c r="J1321" s="103"/>
      <c r="K1321" s="215"/>
      <c r="L1321" s="103"/>
      <c r="M1321" s="103"/>
    </row>
    <row r="1322" spans="9:13" x14ac:dyDescent="0.25">
      <c r="I1322" s="97"/>
      <c r="J1322" s="103"/>
      <c r="K1322" s="215"/>
      <c r="L1322" s="103"/>
      <c r="M1322" s="103"/>
    </row>
    <row r="1323" spans="9:13" x14ac:dyDescent="0.25">
      <c r="I1323" s="97"/>
      <c r="J1323" s="103"/>
      <c r="K1323" s="215"/>
      <c r="L1323" s="103"/>
      <c r="M1323" s="103"/>
    </row>
    <row r="1324" spans="9:13" x14ac:dyDescent="0.25">
      <c r="I1324" s="97"/>
      <c r="J1324" s="103"/>
      <c r="K1324" s="215"/>
      <c r="L1324" s="103"/>
      <c r="M1324" s="103"/>
    </row>
    <row r="1325" spans="9:13" x14ac:dyDescent="0.25">
      <c r="I1325" s="97"/>
      <c r="J1325" s="103"/>
      <c r="K1325" s="215"/>
      <c r="L1325" s="103"/>
      <c r="M1325" s="103"/>
    </row>
    <row r="1326" spans="9:13" x14ac:dyDescent="0.25">
      <c r="I1326" s="97"/>
      <c r="J1326" s="103"/>
      <c r="K1326" s="215"/>
      <c r="L1326" s="103"/>
      <c r="M1326" s="103"/>
    </row>
    <row r="1327" spans="9:13" x14ac:dyDescent="0.25">
      <c r="I1327" s="97"/>
      <c r="J1327" s="103"/>
      <c r="K1327" s="215"/>
      <c r="L1327" s="103"/>
      <c r="M1327" s="103"/>
    </row>
    <row r="1328" spans="9:13" x14ac:dyDescent="0.25">
      <c r="I1328" s="97"/>
      <c r="J1328" s="103"/>
      <c r="K1328" s="215"/>
      <c r="L1328" s="103"/>
      <c r="M1328" s="103"/>
    </row>
    <row r="1329" spans="9:13" x14ac:dyDescent="0.25">
      <c r="I1329" s="97"/>
      <c r="J1329" s="103"/>
      <c r="K1329" s="215"/>
      <c r="L1329" s="103"/>
      <c r="M1329" s="103"/>
    </row>
    <row r="1330" spans="9:13" x14ac:dyDescent="0.25">
      <c r="I1330" s="97"/>
      <c r="J1330" s="103"/>
      <c r="K1330" s="215"/>
      <c r="L1330" s="103"/>
      <c r="M1330" s="103"/>
    </row>
    <row r="1331" spans="9:13" x14ac:dyDescent="0.25">
      <c r="I1331" s="97"/>
      <c r="J1331" s="103"/>
      <c r="K1331" s="215"/>
      <c r="L1331" s="103"/>
      <c r="M1331" s="103"/>
    </row>
    <row r="1332" spans="9:13" x14ac:dyDescent="0.25">
      <c r="I1332" s="97"/>
      <c r="J1332" s="103"/>
      <c r="K1332" s="215"/>
      <c r="L1332" s="103"/>
      <c r="M1332" s="103"/>
    </row>
    <row r="1333" spans="9:13" x14ac:dyDescent="0.25">
      <c r="I1333" s="97"/>
      <c r="J1333" s="103"/>
      <c r="K1333" s="215"/>
      <c r="L1333" s="103"/>
      <c r="M1333" s="103"/>
    </row>
    <row r="1334" spans="9:13" x14ac:dyDescent="0.25">
      <c r="I1334" s="97"/>
      <c r="J1334" s="103"/>
      <c r="K1334" s="215"/>
      <c r="L1334" s="103"/>
      <c r="M1334" s="103"/>
    </row>
    <row r="1335" spans="9:13" x14ac:dyDescent="0.25">
      <c r="I1335" s="97"/>
      <c r="J1335" s="103"/>
      <c r="K1335" s="215"/>
      <c r="L1335" s="103"/>
      <c r="M1335" s="103"/>
    </row>
    <row r="1336" spans="9:13" x14ac:dyDescent="0.25">
      <c r="I1336" s="97"/>
      <c r="J1336" s="103"/>
      <c r="K1336" s="215"/>
      <c r="L1336" s="103"/>
      <c r="M1336" s="103"/>
    </row>
    <row r="1337" spans="9:13" x14ac:dyDescent="0.25">
      <c r="I1337" s="97"/>
      <c r="J1337" s="103"/>
      <c r="K1337" s="215"/>
      <c r="L1337" s="103"/>
      <c r="M1337" s="103"/>
    </row>
    <row r="1338" spans="9:13" x14ac:dyDescent="0.25">
      <c r="I1338" s="97"/>
      <c r="J1338" s="103"/>
      <c r="K1338" s="215"/>
      <c r="L1338" s="103"/>
      <c r="M1338" s="103"/>
    </row>
    <row r="1339" spans="9:13" x14ac:dyDescent="0.25">
      <c r="I1339" s="97"/>
      <c r="J1339" s="103"/>
      <c r="K1339" s="215"/>
      <c r="L1339" s="103"/>
      <c r="M1339" s="103"/>
    </row>
    <row r="1340" spans="9:13" x14ac:dyDescent="0.25">
      <c r="I1340" s="97"/>
      <c r="J1340" s="103"/>
      <c r="K1340" s="215"/>
      <c r="L1340" s="103"/>
      <c r="M1340" s="103"/>
    </row>
    <row r="1341" spans="9:13" x14ac:dyDescent="0.25">
      <c r="I1341" s="97"/>
      <c r="J1341" s="103"/>
      <c r="K1341" s="215"/>
      <c r="L1341" s="103"/>
      <c r="M1341" s="103"/>
    </row>
    <row r="1342" spans="9:13" x14ac:dyDescent="0.25">
      <c r="I1342" s="97"/>
      <c r="J1342" s="103"/>
      <c r="K1342" s="215"/>
      <c r="L1342" s="103"/>
      <c r="M1342" s="103"/>
    </row>
    <row r="1343" spans="9:13" x14ac:dyDescent="0.25">
      <c r="I1343" s="97"/>
      <c r="J1343" s="103"/>
      <c r="K1343" s="215"/>
      <c r="L1343" s="103"/>
      <c r="M1343" s="103"/>
    </row>
    <row r="1344" spans="9:13" x14ac:dyDescent="0.25">
      <c r="I1344" s="97"/>
      <c r="J1344" s="103"/>
      <c r="K1344" s="215"/>
      <c r="L1344" s="103"/>
      <c r="M1344" s="103"/>
    </row>
    <row r="1345" spans="9:13" x14ac:dyDescent="0.25">
      <c r="I1345" s="97"/>
      <c r="J1345" s="103"/>
      <c r="K1345" s="215"/>
      <c r="L1345" s="103"/>
      <c r="M1345" s="103"/>
    </row>
    <row r="1346" spans="9:13" x14ac:dyDescent="0.25">
      <c r="I1346" s="97"/>
      <c r="J1346" s="103"/>
      <c r="K1346" s="215"/>
      <c r="L1346" s="103"/>
      <c r="M1346" s="103"/>
    </row>
    <row r="1347" spans="9:13" x14ac:dyDescent="0.25">
      <c r="I1347" s="97"/>
      <c r="J1347" s="103"/>
      <c r="K1347" s="215"/>
      <c r="L1347" s="103"/>
      <c r="M1347" s="103"/>
    </row>
    <row r="1348" spans="9:13" x14ac:dyDescent="0.25">
      <c r="I1348" s="97"/>
      <c r="J1348" s="103"/>
      <c r="K1348" s="215"/>
      <c r="L1348" s="103"/>
      <c r="M1348" s="103"/>
    </row>
    <row r="1349" spans="9:13" x14ac:dyDescent="0.25">
      <c r="I1349" s="97"/>
      <c r="J1349" s="103"/>
      <c r="K1349" s="215"/>
      <c r="L1349" s="103"/>
      <c r="M1349" s="103"/>
    </row>
    <row r="1350" spans="9:13" x14ac:dyDescent="0.25">
      <c r="I1350" s="97"/>
      <c r="J1350" s="103"/>
      <c r="K1350" s="215"/>
      <c r="L1350" s="103"/>
      <c r="M1350" s="103"/>
    </row>
    <row r="1351" spans="9:13" x14ac:dyDescent="0.25">
      <c r="I1351" s="97"/>
      <c r="J1351" s="103"/>
      <c r="K1351" s="215"/>
      <c r="L1351" s="103"/>
      <c r="M1351" s="103"/>
    </row>
    <row r="1352" spans="9:13" x14ac:dyDescent="0.25">
      <c r="I1352" s="97"/>
      <c r="J1352" s="103"/>
      <c r="K1352" s="215"/>
      <c r="L1352" s="103"/>
      <c r="M1352" s="103"/>
    </row>
    <row r="1353" spans="9:13" x14ac:dyDescent="0.25">
      <c r="I1353" s="97"/>
      <c r="J1353" s="103"/>
      <c r="K1353" s="215"/>
      <c r="L1353" s="103"/>
      <c r="M1353" s="103"/>
    </row>
    <row r="1354" spans="9:13" x14ac:dyDescent="0.25">
      <c r="I1354" s="97"/>
      <c r="J1354" s="103"/>
      <c r="K1354" s="215"/>
      <c r="L1354" s="103"/>
      <c r="M1354" s="103"/>
    </row>
    <row r="1355" spans="9:13" x14ac:dyDescent="0.25">
      <c r="I1355" s="97"/>
      <c r="J1355" s="103"/>
      <c r="K1355" s="215"/>
      <c r="L1355" s="103"/>
      <c r="M1355" s="103"/>
    </row>
    <row r="1356" spans="9:13" x14ac:dyDescent="0.25">
      <c r="I1356" s="97"/>
      <c r="J1356" s="103"/>
      <c r="K1356" s="215"/>
      <c r="L1356" s="103"/>
      <c r="M1356" s="103"/>
    </row>
    <row r="1357" spans="9:13" x14ac:dyDescent="0.25">
      <c r="I1357" s="97"/>
      <c r="J1357" s="103"/>
      <c r="K1357" s="215"/>
      <c r="L1357" s="103"/>
      <c r="M1357" s="103"/>
    </row>
    <row r="1358" spans="9:13" x14ac:dyDescent="0.25">
      <c r="I1358" s="97"/>
      <c r="J1358" s="103"/>
      <c r="K1358" s="215"/>
      <c r="L1358" s="103"/>
      <c r="M1358" s="103"/>
    </row>
    <row r="1359" spans="9:13" x14ac:dyDescent="0.25">
      <c r="I1359" s="97"/>
      <c r="J1359" s="103"/>
      <c r="K1359" s="215"/>
      <c r="L1359" s="103"/>
      <c r="M1359" s="103"/>
    </row>
    <row r="1360" spans="9:13" x14ac:dyDescent="0.25">
      <c r="I1360" s="97"/>
      <c r="J1360" s="103"/>
      <c r="K1360" s="215"/>
      <c r="L1360" s="103"/>
      <c r="M1360" s="103"/>
    </row>
    <row r="1361" spans="9:13" x14ac:dyDescent="0.25">
      <c r="I1361" s="97"/>
      <c r="J1361" s="103"/>
      <c r="K1361" s="215"/>
      <c r="L1361" s="103"/>
      <c r="M1361" s="103"/>
    </row>
    <row r="1362" spans="9:13" x14ac:dyDescent="0.25">
      <c r="I1362" s="97"/>
      <c r="J1362" s="103"/>
      <c r="K1362" s="215"/>
      <c r="L1362" s="103"/>
      <c r="M1362" s="103"/>
    </row>
    <row r="1363" spans="9:13" x14ac:dyDescent="0.25">
      <c r="I1363" s="97"/>
      <c r="J1363" s="103"/>
      <c r="K1363" s="215"/>
      <c r="L1363" s="103"/>
      <c r="M1363" s="103"/>
    </row>
    <row r="1364" spans="9:13" x14ac:dyDescent="0.25">
      <c r="I1364" s="97"/>
      <c r="J1364" s="103"/>
      <c r="K1364" s="215"/>
      <c r="L1364" s="103"/>
      <c r="M1364" s="103"/>
    </row>
    <row r="1365" spans="9:13" x14ac:dyDescent="0.25">
      <c r="I1365" s="97"/>
      <c r="J1365" s="103"/>
      <c r="K1365" s="215"/>
      <c r="L1365" s="103"/>
      <c r="M1365" s="103"/>
    </row>
    <row r="1366" spans="9:13" x14ac:dyDescent="0.25">
      <c r="I1366" s="97"/>
      <c r="J1366" s="103"/>
      <c r="K1366" s="215"/>
      <c r="L1366" s="103"/>
      <c r="M1366" s="103"/>
    </row>
    <row r="1367" spans="9:13" x14ac:dyDescent="0.25">
      <c r="I1367" s="97"/>
      <c r="J1367" s="103"/>
      <c r="K1367" s="215"/>
      <c r="L1367" s="103"/>
      <c r="M1367" s="103"/>
    </row>
    <row r="1368" spans="9:13" x14ac:dyDescent="0.25">
      <c r="I1368" s="97"/>
      <c r="J1368" s="103"/>
      <c r="K1368" s="215"/>
      <c r="L1368" s="103"/>
      <c r="M1368" s="103"/>
    </row>
    <row r="1369" spans="9:13" x14ac:dyDescent="0.25">
      <c r="I1369" s="97"/>
      <c r="J1369" s="103"/>
      <c r="K1369" s="215"/>
      <c r="L1369" s="103"/>
      <c r="M1369" s="103"/>
    </row>
    <row r="1370" spans="9:13" x14ac:dyDescent="0.25">
      <c r="I1370" s="97"/>
      <c r="J1370" s="103"/>
      <c r="K1370" s="215"/>
      <c r="L1370" s="103"/>
      <c r="M1370" s="103"/>
    </row>
    <row r="1371" spans="9:13" x14ac:dyDescent="0.25">
      <c r="I1371" s="97"/>
      <c r="J1371" s="103"/>
      <c r="K1371" s="215"/>
      <c r="L1371" s="103"/>
      <c r="M1371" s="103"/>
    </row>
    <row r="1372" spans="9:13" x14ac:dyDescent="0.25">
      <c r="I1372" s="97"/>
      <c r="J1372" s="103"/>
      <c r="K1372" s="215"/>
      <c r="L1372" s="103"/>
      <c r="M1372" s="103"/>
    </row>
    <row r="1373" spans="9:13" x14ac:dyDescent="0.25">
      <c r="I1373" s="97"/>
      <c r="J1373" s="103"/>
      <c r="K1373" s="215"/>
      <c r="L1373" s="103"/>
      <c r="M1373" s="103"/>
    </row>
    <row r="1374" spans="9:13" x14ac:dyDescent="0.25">
      <c r="I1374" s="97"/>
      <c r="J1374" s="103"/>
      <c r="K1374" s="215"/>
      <c r="L1374" s="103"/>
      <c r="M1374" s="103"/>
    </row>
    <row r="1375" spans="9:13" x14ac:dyDescent="0.25">
      <c r="I1375" s="97"/>
      <c r="J1375" s="103"/>
      <c r="K1375" s="215"/>
      <c r="L1375" s="103"/>
      <c r="M1375" s="103"/>
    </row>
    <row r="1376" spans="9:13" x14ac:dyDescent="0.25">
      <c r="I1376" s="97"/>
      <c r="J1376" s="103"/>
      <c r="K1376" s="215"/>
      <c r="L1376" s="103"/>
      <c r="M1376" s="103"/>
    </row>
    <row r="1377" spans="9:13" x14ac:dyDescent="0.25">
      <c r="I1377" s="97"/>
      <c r="J1377" s="103"/>
      <c r="K1377" s="215"/>
      <c r="L1377" s="103"/>
      <c r="M1377" s="103"/>
    </row>
    <row r="1378" spans="9:13" x14ac:dyDescent="0.25">
      <c r="I1378" s="97"/>
      <c r="J1378" s="103"/>
      <c r="K1378" s="215"/>
      <c r="L1378" s="103"/>
      <c r="M1378" s="103"/>
    </row>
    <row r="1379" spans="9:13" x14ac:dyDescent="0.25">
      <c r="I1379" s="97"/>
      <c r="J1379" s="103"/>
      <c r="K1379" s="215"/>
      <c r="L1379" s="103"/>
      <c r="M1379" s="103"/>
    </row>
    <row r="1380" spans="9:13" x14ac:dyDescent="0.25">
      <c r="I1380" s="97"/>
      <c r="J1380" s="103"/>
      <c r="K1380" s="215"/>
      <c r="L1380" s="103"/>
      <c r="M1380" s="103"/>
    </row>
    <row r="1381" spans="9:13" x14ac:dyDescent="0.25">
      <c r="I1381" s="97"/>
      <c r="J1381" s="103"/>
      <c r="K1381" s="215"/>
      <c r="L1381" s="103"/>
      <c r="M1381" s="103"/>
    </row>
    <row r="1382" spans="9:13" x14ac:dyDescent="0.25">
      <c r="I1382" s="97"/>
      <c r="J1382" s="103"/>
      <c r="K1382" s="215"/>
      <c r="L1382" s="103"/>
      <c r="M1382" s="103"/>
    </row>
  </sheetData>
  <sortState xmlns:xlrd2="http://schemas.microsoft.com/office/spreadsheetml/2017/richdata2" ref="C1157:S1177">
    <sortCondition ref="E1157:E1177"/>
  </sortState>
  <phoneticPr fontId="21" type="noConversion"/>
  <hyperlinks>
    <hyperlink ref="G1010" r:id="rId1" xr:uid="{5E1AE6D2-8A82-5443-AC8F-50954BDBA365}"/>
    <hyperlink ref="G727" r:id="rId2" xr:uid="{9617B00C-63B1-7441-BD72-7C3DFB5D4AD7}"/>
    <hyperlink ref="G919" r:id="rId3" xr:uid="{B27E257A-8A50-7340-B6B3-D492EF5122E4}"/>
    <hyperlink ref="G1009" r:id="rId4" xr:uid="{A58BEA2A-E84A-D84E-807C-15A55AE601C3}"/>
    <hyperlink ref="G915" r:id="rId5" xr:uid="{90154B7A-880E-0C49-B5F3-38ED4C97491C}"/>
    <hyperlink ref="G916" r:id="rId6" xr:uid="{F8B6BB9E-778C-9246-AD0A-0CB9E5D3BE26}"/>
    <hyperlink ref="G917" r:id="rId7" xr:uid="{8AAD871F-ECB3-884D-9DE1-D50A099CCFA3}"/>
    <hyperlink ref="G918" r:id="rId8" xr:uid="{6184BAC4-487A-3040-B632-18ED7AB10613}"/>
    <hyperlink ref="G143:G152" r:id="rId9" display="edgarusacero@yahoo.com" xr:uid="{831A1748-9DAB-D941-B588-CA415BC8FB99}"/>
    <hyperlink ref="G1042" r:id="rId10" xr:uid="{E05143AD-8147-3549-A1CB-EB5D3BE24231}"/>
    <hyperlink ref="G955" r:id="rId11" xr:uid="{A35E5B9C-4219-004C-B74B-0AE6A15AAFAE}"/>
    <hyperlink ref="G953" r:id="rId12" xr:uid="{43E905A7-E8C7-DC4C-A120-9A007FF0654E}"/>
    <hyperlink ref="G952" r:id="rId13" xr:uid="{9AD809EB-90EF-1C43-B1A9-49AABE0B8700}"/>
    <hyperlink ref="G951" r:id="rId14" xr:uid="{1920B131-5DC2-A548-A864-EEEE6139F1A8}"/>
    <hyperlink ref="G950" r:id="rId15" xr:uid="{3F9DC113-E4DF-A44C-A0B4-668F23354ADD}"/>
    <hyperlink ref="G949" r:id="rId16" xr:uid="{FB7C8EEB-8C5C-E14A-9991-6116C8154A2C}"/>
    <hyperlink ref="G740" r:id="rId17" xr:uid="{AE85F4F8-0553-E746-AC14-838E2E26EFDD}"/>
    <hyperlink ref="G1124" r:id="rId18" xr:uid="{AF1BDF50-17F7-9C48-86D6-2D439ABA33DF}"/>
    <hyperlink ref="G1123" r:id="rId19" xr:uid="{7487055B-1010-9748-843F-D57C9DE3D560}"/>
    <hyperlink ref="G1122" r:id="rId20" xr:uid="{2FEFE0DF-2086-FC45-A314-BB8FA974A939}"/>
    <hyperlink ref="G1003" r:id="rId21" xr:uid="{4A998407-1464-B845-AF90-94E468D470EE}"/>
    <hyperlink ref="G958" r:id="rId22" xr:uid="{9C294019-2DF9-B447-B50D-76E1D936B82D}"/>
    <hyperlink ref="G70" r:id="rId23" xr:uid="{20AF1DD4-3496-C940-BF05-D0074F4D9579}"/>
    <hyperlink ref="G111" r:id="rId24" xr:uid="{F621F91A-5DA6-9D48-B93E-8502B937AE46}"/>
    <hyperlink ref="G23" r:id="rId25" xr:uid="{BE540C5C-623B-2441-B0AB-2370B84F6BE4}"/>
    <hyperlink ref="G139" r:id="rId26" xr:uid="{2F1115A7-DB1F-1B40-8FE2-72AE9AFBF5C6}"/>
    <hyperlink ref="G181" r:id="rId27" xr:uid="{876198C7-B806-B847-800D-D19FCC42BF65}"/>
    <hyperlink ref="G59" r:id="rId28" xr:uid="{90C02B93-0747-1545-AC8D-122F9C1018F1}"/>
    <hyperlink ref="G128" r:id="rId29" xr:uid="{9CA614AB-8623-CE4F-965C-81A8BEA54B2E}"/>
    <hyperlink ref="G167" r:id="rId30" xr:uid="{5D531882-8CD5-3A4B-A647-0081588A0068}"/>
    <hyperlink ref="G166" r:id="rId31" xr:uid="{79D2897A-00C3-8344-AF2C-0B83198D2681}"/>
    <hyperlink ref="G180" r:id="rId32" xr:uid="{0E0E1B2E-31CB-6040-B433-2E34FB01CBAB}"/>
    <hyperlink ref="G110" r:id="rId33" xr:uid="{666ACF98-D7E9-1A49-9F0D-C4238F842052}"/>
    <hyperlink ref="G138" r:id="rId34" xr:uid="{BD829DE4-DF0B-2A47-83C1-A88BD5FA7D31}"/>
    <hyperlink ref="G76" r:id="rId35" xr:uid="{36382638-14B2-9946-9670-C9AC3AA5D600}"/>
    <hyperlink ref="G22" r:id="rId36" xr:uid="{45B678E8-4220-864A-932F-6AAE8D7ED31F}"/>
    <hyperlink ref="G69" r:id="rId37" xr:uid="{54AF94C1-509B-544C-B06B-36FC34473DF0}"/>
    <hyperlink ref="G109" r:id="rId38" xr:uid="{61726A26-121C-694A-AF6E-9700FD443FB5}"/>
    <hyperlink ref="G165" r:id="rId39" xr:uid="{67104267-9C29-D540-B599-3D4092AD210D}"/>
    <hyperlink ref="G75" r:id="rId40" xr:uid="{6A1835EA-A9DF-3640-A634-D9F7B7D7D3AE}"/>
    <hyperlink ref="G21" r:id="rId41" xr:uid="{BFC219C9-7878-BC44-AFB8-AD23EB5CD0C9}"/>
    <hyperlink ref="G137" r:id="rId42" xr:uid="{4560CF5E-BAF3-8443-9F8B-89E0F0DBF66C}"/>
    <hyperlink ref="G68" r:id="rId43" xr:uid="{899F7CD1-C2C9-8049-85D5-74E0893C5B0E}"/>
    <hyperlink ref="G74" r:id="rId44" xr:uid="{6ECEA58D-2A69-E24E-8584-0E5ED32A1AEE}"/>
    <hyperlink ref="G179" r:id="rId45" xr:uid="{5F22575E-2BF7-1D4A-AD19-0178C74A3139}"/>
    <hyperlink ref="G136" r:id="rId46" xr:uid="{BB65B66D-7806-0544-9561-8153C865A835}"/>
    <hyperlink ref="G108" r:id="rId47" xr:uid="{7A17A2E2-A75E-F142-BCF9-AC194C3618B4}"/>
    <hyperlink ref="G20" r:id="rId48" xr:uid="{66A5CABB-2CC1-D343-AAF6-17B91AEF416C}"/>
    <hyperlink ref="G164" r:id="rId49" xr:uid="{CE2D9B1A-7B78-634F-AD00-5C031B5CA562}"/>
    <hyperlink ref="G107" r:id="rId50" xr:uid="{CCED9412-6D1B-B344-B36B-FCCCFEA5176F}"/>
    <hyperlink ref="G58" r:id="rId51" xr:uid="{B7C3FAAF-9186-4C49-BB6F-B6B9404EF312}"/>
    <hyperlink ref="G127" r:id="rId52" xr:uid="{D11B8366-2A8A-9F49-9C8D-D3D5F75E5B55}"/>
    <hyperlink ref="G19" r:id="rId53" xr:uid="{2E2B128F-3BFA-4C44-8F53-FC3269293ACC}"/>
    <hyperlink ref="G135" r:id="rId54" xr:uid="{CFAC597B-3E4B-3246-B7AA-0B7CC06105EF}"/>
    <hyperlink ref="G178" r:id="rId55" xr:uid="{81334B1C-DBD6-F941-9BF0-DA796BC40148}"/>
    <hyperlink ref="G163" r:id="rId56" xr:uid="{3ABA7AE7-FD41-8D4D-AB64-F1FCE18BAD99}"/>
    <hyperlink ref="G73" r:id="rId57" xr:uid="{EE3AC4AF-682B-E44D-B1DC-896A8070EF17}"/>
    <hyperlink ref="G1005" r:id="rId58" xr:uid="{629C79E1-6245-1145-B383-235F9DC1FA1A}"/>
    <hyperlink ref="G1022" r:id="rId59" xr:uid="{73DAC657-5FA6-9344-9B21-F3ADD6ABECBB}"/>
    <hyperlink ref="G1013" r:id="rId60" xr:uid="{94119A83-CCD2-D84E-A6F7-05961B913CE0}"/>
    <hyperlink ref="G1128" r:id="rId61" xr:uid="{F61F8E11-F54C-0F44-9213-5C9976BE66DA}"/>
    <hyperlink ref="G1095" r:id="rId62" xr:uid="{C77A0C34-7865-ED45-8FB0-6FBE0DE8F116}"/>
    <hyperlink ref="G1043" r:id="rId63" xr:uid="{0A464DB5-BBB6-BB4B-A2A3-237568A2F359}"/>
    <hyperlink ref="G741" r:id="rId64" xr:uid="{1223008E-717F-4D42-9706-F7C1DF28D3F3}"/>
    <hyperlink ref="G1125" r:id="rId65" xr:uid="{B2B0FDEB-CEA1-2949-8908-652C74F298E1}"/>
    <hyperlink ref="G1040" r:id="rId66" xr:uid="{274EB522-D263-3747-BA7F-7399E2B2FB3F}"/>
    <hyperlink ref="G1058" r:id="rId67" xr:uid="{58A9FA17-C480-3C4A-BE9D-0693E783EE3F}"/>
    <hyperlink ref="G888" r:id="rId68" xr:uid="{7AE31AF8-0F38-2C4B-9054-E575BE2A5B74}"/>
    <hyperlink ref="G889" r:id="rId69" xr:uid="{B194523E-625B-E941-88B6-661430BD0F50}"/>
    <hyperlink ref="G959" r:id="rId70" xr:uid="{ECDC770C-A6A5-BC40-A6A1-ACB3C6425CEA}"/>
    <hyperlink ref="G77" r:id="rId71" xr:uid="{FBB20900-0696-3D48-AB6F-0703F10B6C7A}"/>
    <hyperlink ref="G57" r:id="rId72" xr:uid="{1152956C-1D41-2C42-A60B-FC215E88868B}"/>
    <hyperlink ref="G673" r:id="rId73" xr:uid="{96E83038-4034-7843-B749-82EAE8778BA8}"/>
    <hyperlink ref="G1028" r:id="rId74" xr:uid="{404A1771-CDEC-5E45-88AA-F9635C406BAE}"/>
    <hyperlink ref="G477" r:id="rId75" display="mailto:alvaro.bohorquez@pazdelrio.com.co" xr:uid="{0312FA7A-C6B4-BF44-A27F-0493AA3C456C}"/>
    <hyperlink ref="G574" r:id="rId76" xr:uid="{BF3144E9-7192-EC46-828C-691E3A173ECE}"/>
    <hyperlink ref="G670" r:id="rId77" xr:uid="{933C63E6-3E82-0C47-887F-96D6D7A2D100}"/>
    <hyperlink ref="G546" r:id="rId78" xr:uid="{DB13150E-7F18-5A4E-8160-F896FEA175F9}"/>
    <hyperlink ref="G510" r:id="rId79" xr:uid="{71B52CB4-CB70-2445-87D4-938AEB067F6B}"/>
    <hyperlink ref="G552" r:id="rId80" xr:uid="{087CDF1D-3A8F-7241-8145-44C143541F3F}"/>
    <hyperlink ref="G553" r:id="rId81" xr:uid="{3C2F21C9-CB22-0248-83C8-14360FE920EC}"/>
    <hyperlink ref="G554" r:id="rId82" xr:uid="{A1167789-6131-7348-BE07-DC14ADAB5944}"/>
    <hyperlink ref="G555" r:id="rId83" xr:uid="{0CAD8168-A862-6A49-B95E-FCDA034D88F9}"/>
    <hyperlink ref="G556" r:id="rId84" xr:uid="{E0DD4C7C-F29B-704A-95DF-A1047A7F766E}"/>
    <hyperlink ref="G557" r:id="rId85" xr:uid="{31AE0C61-64AC-654F-A6D5-93EA350A7690}"/>
    <hyperlink ref="G558" r:id="rId86" xr:uid="{EEE6D53C-4FA3-1943-8DF5-EEA4D3B415E4}"/>
    <hyperlink ref="G559" r:id="rId87" xr:uid="{A613AD81-BBA7-7A4A-944E-8F3AA5C17863}"/>
    <hyperlink ref="G560" r:id="rId88" xr:uid="{E8DFCDD8-451B-E94D-A68E-E0FAD58D230C}"/>
    <hyperlink ref="G561" r:id="rId89" xr:uid="{3135F12B-9941-8244-8A71-B15B7DC179CC}"/>
    <hyperlink ref="G562" r:id="rId90" xr:uid="{EFABE2CA-B210-3049-BEDE-F50EDDAC9049}"/>
    <hyperlink ref="G563" r:id="rId91" xr:uid="{46AEDCEA-0D33-BC45-8460-EF46472DB30B}"/>
    <hyperlink ref="G564" r:id="rId92" xr:uid="{F7E1EE7A-9DB7-3B42-81BD-4DE7CA72440B}"/>
    <hyperlink ref="G565" r:id="rId93" xr:uid="{3B4D750F-4524-8E46-98DE-7A26A3B8F2AE}"/>
    <hyperlink ref="G566" r:id="rId94" xr:uid="{2E10A79D-8303-EE45-8198-01AEE137244F}"/>
    <hyperlink ref="G567" r:id="rId95" xr:uid="{1E28A341-C9CE-F34F-B707-FD8E86AA32BD}"/>
    <hyperlink ref="G568" r:id="rId96" xr:uid="{D5018147-2F61-274F-A43F-0E7AAB390BE3}"/>
    <hyperlink ref="G569" r:id="rId97" xr:uid="{4C240A0A-1004-6D46-ABF6-20C2AD7FEBEB}"/>
    <hyperlink ref="G570" r:id="rId98" xr:uid="{2AE7156C-A44A-4B4E-B636-FDE9C093A422}"/>
    <hyperlink ref="G571" r:id="rId99" xr:uid="{037655B8-F6BE-884A-8F56-67CA94A7AA85}"/>
    <hyperlink ref="G572" r:id="rId100" xr:uid="{17A17566-57B1-A84B-8A6E-321AB07D606F}"/>
    <hyperlink ref="G573" r:id="rId101" xr:uid="{B7F0C14B-F7C1-9D49-9913-1A15A30EEF0C}"/>
    <hyperlink ref="G514" r:id="rId102" display="amparo.arroyave@conaldesa.com.co" xr:uid="{1E6D684C-9D16-8047-8C07-C9E315B6F719}"/>
    <hyperlink ref="G515" r:id="rId103" xr:uid="{D33095CB-8768-1E4B-8011-BD9B3D99FB24}"/>
    <hyperlink ref="G516" r:id="rId104" xr:uid="{ECDA05E0-E73D-9E4E-B114-23932538A712}"/>
    <hyperlink ref="G517" r:id="rId105" xr:uid="{DF7CF13E-B4C5-7241-98A1-11E8C5603D4D}"/>
    <hyperlink ref="G518" r:id="rId106" xr:uid="{D9B22948-91AD-A646-9DF0-F154B7575CF1}"/>
    <hyperlink ref="G519" r:id="rId107" xr:uid="{249C150C-004F-2947-8B83-B2E115DDD374}"/>
    <hyperlink ref="G520" r:id="rId108" xr:uid="{9744BBFC-D1BC-2F42-BF1B-52BD1E184200}"/>
    <hyperlink ref="G521" r:id="rId109" xr:uid="{667034B2-F49F-3A4F-8849-4E913D2D5645}"/>
    <hyperlink ref="G522" r:id="rId110" xr:uid="{62564498-EAC3-264B-8295-7A0687D872B7}"/>
    <hyperlink ref="G523" r:id="rId111" xr:uid="{1E77D32C-1E26-C94C-A283-3531FACCB93D}"/>
    <hyperlink ref="G524" r:id="rId112" xr:uid="{FE416A9C-F0C3-F044-A251-B9EE2B90DA6C}"/>
    <hyperlink ref="G525" r:id="rId113" xr:uid="{70B89FBA-3B0E-9A49-A3B6-6A163B906618}"/>
    <hyperlink ref="G526" r:id="rId114" xr:uid="{2AABE4E8-325F-1445-A1B1-0C1C6F8AA1C8}"/>
    <hyperlink ref="G527" r:id="rId115" xr:uid="{34909325-AE49-C24E-8DD3-FDB8C672E215}"/>
    <hyperlink ref="G528" r:id="rId116" xr:uid="{B6FC5224-9F3A-6D40-8FA0-5DDD49661686}"/>
    <hyperlink ref="G529" r:id="rId117" xr:uid="{701CB8E4-378A-384D-A2F8-7ED887EAFF7C}"/>
    <hyperlink ref="G530" r:id="rId118" xr:uid="{1480BD74-E0ED-9046-A054-4BD83BD7078C}"/>
    <hyperlink ref="G659" r:id="rId119" xr:uid="{C809E664-B14F-B641-BB3D-DC5481DE6F59}"/>
    <hyperlink ref="G660" r:id="rId120" xr:uid="{EF80DC68-59D4-BC4D-90BE-8F36179C387B}"/>
    <hyperlink ref="G661" r:id="rId121" xr:uid="{03161672-2950-BB49-97DC-BEAEFF52748A}"/>
    <hyperlink ref="G662" r:id="rId122" xr:uid="{D5B9883E-AEAB-EE4C-A154-88F1BA11AE1D}"/>
    <hyperlink ref="G663" r:id="rId123" xr:uid="{E1750ACA-1303-2242-8B58-A16E35949289}"/>
    <hyperlink ref="G664" r:id="rId124" xr:uid="{03DE8737-FF2B-3641-87FB-639267E77431}"/>
    <hyperlink ref="G665" r:id="rId125" xr:uid="{03449F87-E33E-E247-980B-5B2E9C463AF8}"/>
    <hyperlink ref="G666" r:id="rId126" xr:uid="{E7A929F5-B518-2A47-8C1F-EEE2F17CDF7B}"/>
    <hyperlink ref="G667" r:id="rId127" xr:uid="{9887A648-C826-2D47-B57E-034B2CD93F33}"/>
    <hyperlink ref="G668" r:id="rId128" xr:uid="{E6853E17-905E-8E40-A5DC-35D744AD46B5}"/>
    <hyperlink ref="G669" r:id="rId129" xr:uid="{A382DF41-5A43-2847-8B4C-438BD03670B7}"/>
    <hyperlink ref="G1007" r:id="rId130" xr:uid="{7DE751A2-03EE-B14D-A70C-F16B3D4B24FB}"/>
    <hyperlink ref="G863" r:id="rId131" xr:uid="{B24E9210-5A3F-144D-B282-E8E12DA39C64}"/>
    <hyperlink ref="G859" r:id="rId132" xr:uid="{432A83CC-E721-6645-85B0-0E8CC7B25941}"/>
    <hyperlink ref="G858" r:id="rId133" xr:uid="{DF1D7630-2B4C-A148-AED0-3C51BAA6A581}"/>
    <hyperlink ref="G857" r:id="rId134" xr:uid="{1A676C75-21DF-8F41-A3EA-214B5D4000B7}"/>
    <hyperlink ref="G856" r:id="rId135" xr:uid="{E396A651-E728-0540-B238-D5C4A85E0324}"/>
    <hyperlink ref="G855" r:id="rId136" xr:uid="{9FB8FE57-652E-B34B-9C9B-F9FEB5BF2046}"/>
    <hyperlink ref="G854" r:id="rId137" xr:uid="{CC3F1F33-AB9D-E146-B9B2-EAB26959C61A}"/>
    <hyperlink ref="G853" r:id="rId138" xr:uid="{20C14586-BE8F-C348-82DD-6CBB974A9E92}"/>
    <hyperlink ref="G852" r:id="rId139" xr:uid="{DFE639AB-3AE1-2D4F-ADA3-41E77DF16F9E}"/>
    <hyperlink ref="G851" r:id="rId140" xr:uid="{28F9DE8D-516A-0843-9DCC-D5A263D9D4B8}"/>
    <hyperlink ref="G834" r:id="rId141" xr:uid="{71F14819-20AD-854D-B03E-D8D3151EC186}"/>
    <hyperlink ref="G930" r:id="rId142" xr:uid="{DED3C067-8648-9346-9222-97B82D9A2A78}"/>
    <hyperlink ref="G860" r:id="rId143" xr:uid="{AE338BAA-425F-2D4E-83F3-0DE32D5D6946}"/>
    <hyperlink ref="G835" r:id="rId144" xr:uid="{E1F8E795-85BD-B047-BC75-550013BFA2E3}"/>
    <hyperlink ref="G931" r:id="rId145" xr:uid="{A5E8FF7E-8F8F-F742-85B2-BBF7767CC908}"/>
    <hyperlink ref="G503" r:id="rId146" xr:uid="{ABD0078D-CCDE-9845-9436-D53F776C81F6}"/>
    <hyperlink ref="G502" r:id="rId147" xr:uid="{A613961E-C700-6646-BD1C-48234CA5A001}"/>
    <hyperlink ref="G501" r:id="rId148" xr:uid="{E5287C11-E336-1D4F-9A98-4CADC0303E13}"/>
    <hyperlink ref="G500" r:id="rId149" xr:uid="{FA6203E8-6E36-A94C-9615-430B91CAD20C}"/>
    <hyperlink ref="G499" r:id="rId150" xr:uid="{16ECC7E6-325B-7241-BD4A-E277663F73FA}"/>
    <hyperlink ref="G498" r:id="rId151" xr:uid="{412D08D7-27FE-1042-968E-E117648E04AE}"/>
    <hyperlink ref="G497" r:id="rId152" xr:uid="{5EFB2E30-050C-E048-B4BF-79CC01997294}"/>
    <hyperlink ref="G496" r:id="rId153" xr:uid="{A94F09FA-6F32-FB47-B722-73AC6800A88F}"/>
    <hyperlink ref="G495" r:id="rId154" xr:uid="{74F84722-846D-0C4F-9239-EAFECD7AEE36}"/>
    <hyperlink ref="G494" r:id="rId155" xr:uid="{A41ECC82-7D1F-074F-854B-28E05288C2CD}"/>
    <hyperlink ref="G493" r:id="rId156" xr:uid="{AE16E679-DAEC-1C41-8D80-4F9970D9A4FC}"/>
    <hyperlink ref="G492" r:id="rId157" xr:uid="{2BA252BC-9E65-D64F-8A65-69B4E7062ADC}"/>
    <hyperlink ref="G491" r:id="rId158" xr:uid="{8F5C2C2F-50FE-4D46-9EEA-6BCE237FFCD9}"/>
    <hyperlink ref="G490" r:id="rId159" xr:uid="{F5FE03A3-7A96-FA4D-B365-9E8017EFABCC}"/>
    <hyperlink ref="G966" r:id="rId160" xr:uid="{3F2288D2-5824-F948-AE8B-9D919E26372C}"/>
    <hyperlink ref="G965" r:id="rId161" xr:uid="{18D08A9F-3138-2248-90F3-38D3797A8E3D}"/>
    <hyperlink ref="G964" r:id="rId162" xr:uid="{3A4FA449-A097-2F47-A64A-2BC0D9666F99}"/>
    <hyperlink ref="G967" r:id="rId163" xr:uid="{09295D9C-56B7-3A43-B76A-B0D058520EDA}"/>
    <hyperlink ref="G1137" r:id="rId164" xr:uid="{EB3A21B3-3F4E-9D4B-8AED-1E5AC1C47190}"/>
    <hyperlink ref="G1136" r:id="rId165" xr:uid="{E63E4EE2-1087-4540-BE3A-27C35EED37EF}"/>
    <hyperlink ref="G1135" r:id="rId166" xr:uid="{9ADF8B39-793D-2942-B1BA-844C6B9D7D47}"/>
    <hyperlink ref="G1134" r:id="rId167" xr:uid="{9873A29F-5045-4741-96C1-74A5EA034FDE}"/>
    <hyperlink ref="G878" r:id="rId168" xr:uid="{4249116C-5600-1949-8687-5CA6B22FAC07}"/>
    <hyperlink ref="G877" r:id="rId169" xr:uid="{B96F7C04-8F27-C244-9266-D4596397610A}"/>
    <hyperlink ref="G870" r:id="rId170" xr:uid="{8A103A1F-840C-874B-90FE-4E2DED111836}"/>
    <hyperlink ref="G869" r:id="rId171" xr:uid="{18E8F6F8-DFE8-7E47-9E9B-C1F624082263}"/>
    <hyperlink ref="G1029" r:id="rId172" xr:uid="{5B783485-75CF-A943-B06A-229EE4C9D33E}"/>
    <hyperlink ref="G625" r:id="rId173" xr:uid="{D6A709B4-28F8-AB40-BCB4-284190C8EF83}"/>
    <hyperlink ref="G879" r:id="rId174" xr:uid="{4E45401E-BFB4-0A4F-AD67-BEE47D172B2D}"/>
    <hyperlink ref="G1066" r:id="rId175" xr:uid="{B75FD0FF-96C5-124C-9A77-6C6C1A63BB3B}"/>
    <hyperlink ref="G871" r:id="rId176" xr:uid="{0D1F44D5-D13F-574A-AED0-E354EAE7A36F}"/>
    <hyperlink ref="G872" r:id="rId177" xr:uid="{42FADBDB-A6F2-BA42-AF30-8FF1ADD30268}"/>
    <hyperlink ref="G873" r:id="rId178" xr:uid="{C1B75B01-337F-0147-84EB-F07EE29BC47D}"/>
    <hyperlink ref="G874" r:id="rId179" xr:uid="{727F793E-BF49-CB46-A7A0-B37FFCD150C8}"/>
    <hyperlink ref="G880" r:id="rId180" xr:uid="{A7B59222-D748-014E-8062-2EDA3C1543D0}"/>
    <hyperlink ref="G599" r:id="rId181" xr:uid="{DCE13B0A-E194-DD46-B977-E7E36E5923D1}"/>
    <hyperlink ref="G647" r:id="rId182" xr:uid="{50031922-CA98-BA42-9349-EA74592829F4}"/>
    <hyperlink ref="G607" r:id="rId183" xr:uid="{A2CE1811-3595-AD45-B4CF-48505D62F2EC}"/>
    <hyperlink ref="G547" r:id="rId184" xr:uid="{100AAE62-E5FA-9743-9ED7-6250E1ADA01A}"/>
    <hyperlink ref="G508" r:id="rId185" xr:uid="{A0DB4C43-492D-6244-85DE-DE7B279CAC84}"/>
    <hyperlink ref="G629" r:id="rId186" xr:uid="{6C4E1A09-C63C-4945-95B3-13D5B7461B51}"/>
    <hyperlink ref="G544" r:id="rId187" xr:uid="{88E5E98A-3318-684A-AEB7-9B8F73DB0AF3}"/>
    <hyperlink ref="G674" r:id="rId188" xr:uid="{7B4ADBCB-1FC2-9C44-8683-42C79E7A6363}"/>
    <hyperlink ref="G633" r:id="rId189" xr:uid="{CA157307-3B61-074D-BC2B-8D42B9B799F3}"/>
    <hyperlink ref="G583" r:id="rId190" xr:uid="{2244DABF-847D-FB48-BCDF-26EA08827B36}"/>
    <hyperlink ref="G577" r:id="rId191" xr:uid="{E4C70AE3-5E89-C440-8C49-5C1F86CCF3E7}"/>
    <hyperlink ref="G581" r:id="rId192" xr:uid="{63116CCD-9928-B247-B7FA-5D7321D849CB}"/>
    <hyperlink ref="G601" r:id="rId193" xr:uid="{D31674D8-DD36-834F-83D6-78A931B29FAA}"/>
    <hyperlink ref="G605" r:id="rId194" xr:uid="{C10612E4-D641-4B47-8E7D-177B354C20A2}"/>
    <hyperlink ref="G615" r:id="rId195" xr:uid="{12E86C15-6EC6-F146-8438-2D35AE301BF6}"/>
    <hyperlink ref="G627" r:id="rId196" xr:uid="{365386E6-E41C-234B-80FB-ECCD7EB7F76B}"/>
    <hyperlink ref="G611" r:id="rId197" xr:uid="{163264FD-7370-384C-B7E2-B9C38BF2A074}"/>
    <hyperlink ref="G579" r:id="rId198" xr:uid="{A4067F8D-CA2A-7C40-8994-9184965EC8E9}"/>
    <hyperlink ref="G540" r:id="rId199" xr:uid="{C0DEA6F9-FAE1-1E48-B662-826E2C4FA384}"/>
    <hyperlink ref="G657" r:id="rId200" xr:uid="{4408938F-9702-2445-A686-786EE4ECAD41}"/>
    <hyperlink ref="G475" r:id="rId201" xr:uid="{6C2F7C44-2714-6A46-99A0-F32578A5634D}"/>
    <hyperlink ref="G619" r:id="rId202" xr:uid="{168845BC-C550-6441-863E-A77EE33981FF}"/>
    <hyperlink ref="G512" r:id="rId203" xr:uid="{D0476F97-A201-9F40-BA43-81154B63B1CF}"/>
    <hyperlink ref="G621" r:id="rId204" xr:uid="{701E4037-95E4-4B40-A730-C09B615223AE}"/>
    <hyperlink ref="G542" r:id="rId205" xr:uid="{16BA9AC4-28D3-584B-858F-B90B4D2DA1E3}"/>
    <hyperlink ref="G623" r:id="rId206" xr:uid="{1FDD5845-29BD-A345-B6F5-9FFA3DD807C0}"/>
    <hyperlink ref="G645" r:id="rId207" xr:uid="{C6D47E07-B01E-384A-B762-3AB00F7135A6}"/>
    <hyperlink ref="G679" r:id="rId208" xr:uid="{5D57C82E-7654-A546-891F-82BF0E77E7F8}"/>
    <hyperlink ref="G38" r:id="rId209" xr:uid="{38E12D41-34DB-384D-A09D-736406F5F74B}"/>
    <hyperlink ref="G37" r:id="rId210" xr:uid="{159C74EE-149B-F546-A285-7AEDD9D90451}"/>
    <hyperlink ref="G36" r:id="rId211" xr:uid="{911F59F1-9BF3-1A48-A637-34C6BAD0E59C}"/>
    <hyperlink ref="G35" r:id="rId212" xr:uid="{30482ECF-C28B-2B4A-9FEE-EF33E36B0FDE}"/>
    <hyperlink ref="G34" r:id="rId213" xr:uid="{287F5ED2-60A1-964B-9070-C7338BF09A2B}"/>
    <hyperlink ref="G153" r:id="rId214" xr:uid="{34789317-ECB4-1948-B390-9DBB8CA7C22B}"/>
    <hyperlink ref="G152" r:id="rId215" xr:uid="{7493CDA2-6473-3B41-A8E7-A3D7B58F151D}"/>
    <hyperlink ref="G151" r:id="rId216" xr:uid="{DF5C4E38-2302-A04F-B59B-F9051C4B7C71}"/>
    <hyperlink ref="G149" r:id="rId217" xr:uid="{64EF557A-4028-F648-B3E2-DDEA4D5ED52B}"/>
    <hyperlink ref="G175" r:id="rId218" xr:uid="{0848B5FC-5665-844C-8D64-4D5ADA680E2C}"/>
    <hyperlink ref="G174" r:id="rId219" xr:uid="{D7DCC7D2-9B81-9949-BF24-EC6B885F288D}"/>
    <hyperlink ref="G173" r:id="rId220" xr:uid="{379E350C-16AA-3248-A567-DB46B723C2BC}"/>
    <hyperlink ref="G172" r:id="rId221" xr:uid="{F07F6E24-67B8-9F44-98AE-90F24963A99B}"/>
    <hyperlink ref="G171" r:id="rId222" xr:uid="{86588163-53E2-4840-A714-8EA74A4D3F60}"/>
    <hyperlink ref="G170" r:id="rId223" xr:uid="{12CCC02A-2979-4D44-8A12-77B04EB69AF1}"/>
    <hyperlink ref="G687" r:id="rId224" xr:uid="{786E4C40-F1F7-B348-B143-3CCCFFCE2B1C}"/>
    <hyperlink ref="G695" r:id="rId225" xr:uid="{3FE90CD4-9815-0841-911F-4565D6B76C7F}"/>
    <hyperlink ref="G802" r:id="rId226" xr:uid="{323D15AF-1FD1-0546-A633-8E9698758001}"/>
    <hyperlink ref="G865" r:id="rId227" xr:uid="{53548FBA-4A87-EF48-B626-669EAC64829C}"/>
    <hyperlink ref="G867" r:id="rId228" xr:uid="{1DEF8B32-D4A0-8B4F-A6DC-56B6FBD2DC07}"/>
    <hyperlink ref="G885" r:id="rId229" xr:uid="{39592FA9-D37E-FD45-9FC1-D7A9CAE5FF3B}"/>
    <hyperlink ref="G995" r:id="rId230" xr:uid="{F7373E4F-5B62-AA41-9E32-216A02345527}"/>
    <hyperlink ref="G1083" r:id="rId231" xr:uid="{51477BAF-A760-A545-A24F-34ECBD974B91}"/>
    <hyperlink ref="G887" r:id="rId232" xr:uid="{2C071342-EAD0-C145-BB08-715C30131F52}"/>
    <hyperlink ref="G635" r:id="rId233" xr:uid="{CDD9232E-1EF1-4161-89C9-25B1283C5430}"/>
    <hyperlink ref="G1062" r:id="rId234" xr:uid="{670D0C5F-A499-48AB-BB58-8AD4BB9956D7}"/>
    <hyperlink ref="G613" r:id="rId235" xr:uid="{0422F41A-D6BA-AB44-89D7-22A6D2A55FAF}"/>
    <hyperlink ref="G1203" r:id="rId236" xr:uid="{EE9D58DA-AF0B-4526-A18B-5E22499B6249}"/>
    <hyperlink ref="G1210" r:id="rId237" xr:uid="{1CF5724C-D0BA-4069-89A7-180C0D3C80EF}"/>
    <hyperlink ref="G1163" r:id="rId238" xr:uid="{D7BDF379-1F9E-4DC6-AC24-A85AA1626547}"/>
    <hyperlink ref="G1182" r:id="rId239" xr:uid="{664473CE-6CB3-4872-83B8-FB75B86C95D5}"/>
    <hyperlink ref="G1174" r:id="rId240" xr:uid="{34B71287-8A2D-427A-9F77-A6B3AE3365A5}"/>
    <hyperlink ref="G1204" r:id="rId241" xr:uid="{87DB0AB2-A1E3-49FA-9D5B-97CF552DADD5}"/>
    <hyperlink ref="G1208" r:id="rId242" xr:uid="{4FA50FC6-A7BC-48C0-A37F-534ABB877001}"/>
    <hyperlink ref="G1207" r:id="rId243" xr:uid="{29468AD7-131E-4DB6-97EA-02E23E42BE7C}"/>
    <hyperlink ref="G1161" r:id="rId244" xr:uid="{A62074DF-4B00-4692-888C-53BE3BE47A24}"/>
    <hyperlink ref="G414" r:id="rId245" xr:uid="{B2A7BCC3-58A5-4C63-BA29-8D69C47F6208}"/>
    <hyperlink ref="G437" r:id="rId246" xr:uid="{8DCDEFF3-7A7B-4AF4-A8B4-AB4A7CF2BF4E}"/>
    <hyperlink ref="G295" r:id="rId247" xr:uid="{8F6C69E2-5DB2-4C66-AE17-1C74BF906FF7}"/>
    <hyperlink ref="G319" r:id="rId248" xr:uid="{0EC1BD39-C896-4F58-9D76-C76EB6229BFD}"/>
    <hyperlink ref="G333" r:id="rId249" xr:uid="{9462A599-1022-4351-B3E8-7087E68BEAD4}"/>
    <hyperlink ref="G284" r:id="rId250" xr:uid="{C9A1C24D-D4F4-47FB-A0F3-9972782DE83B}"/>
    <hyperlink ref="G236" r:id="rId251" xr:uid="{C3B1911F-BB74-43CE-8FF9-D802C2C837B8}"/>
    <hyperlink ref="G408" r:id="rId252" xr:uid="{5D767211-BDDC-4B50-AA8C-950F8DAA5744}"/>
    <hyperlink ref="G446" r:id="rId253" xr:uid="{C81CB32D-B7AE-4899-804D-0483A0DDAADF}"/>
    <hyperlink ref="G386" r:id="rId254" xr:uid="{24AB3DC6-AC05-4927-AD20-68F816179F05}"/>
    <hyperlink ref="G281" r:id="rId255" xr:uid="{4A6D41A8-C072-4D75-B141-3953B6F78CDB}"/>
    <hyperlink ref="G352" r:id="rId256" xr:uid="{468A9085-6F38-4926-82FB-AB9C69AA9F22}"/>
    <hyperlink ref="G365" r:id="rId257" xr:uid="{DD031535-F477-4BCA-9B74-A75B2FEF16C6}"/>
    <hyperlink ref="G273" r:id="rId258" xr:uid="{C9D34E6C-C8EB-4795-808C-05EFBA9F617D}"/>
    <hyperlink ref="G239" r:id="rId259" xr:uid="{276FFBD3-E223-43AE-9527-31EB5BC0FE5F}"/>
    <hyperlink ref="G419" r:id="rId260" xr:uid="{B13803C4-2F49-4541-A7CA-E06C68890620}"/>
    <hyperlink ref="G403" r:id="rId261" xr:uid="{0D67CED8-CC36-42C3-9EBD-97D4AE2A958C}"/>
    <hyperlink ref="G395" r:id="rId262" xr:uid="{E3CC85CE-933E-405E-8C33-752E52EE5491}"/>
    <hyperlink ref="G253" r:id="rId263" xr:uid="{431A963D-E80C-4DBE-8B00-84F7F24DD84D}"/>
    <hyperlink ref="G286" r:id="rId264" xr:uid="{F7077139-D1C6-4A1B-83CB-342DA241914D}"/>
    <hyperlink ref="G433" r:id="rId265" xr:uid="{3D75A7D3-E73F-4136-AF33-F351DB094C7D}"/>
    <hyperlink ref="G465" r:id="rId266" xr:uid="{960A155E-9E74-455D-B920-6B087C711713}"/>
    <hyperlink ref="G301" r:id="rId267" xr:uid="{6CD929EB-F1B9-4A29-BC49-4D7D8013E7C2}"/>
    <hyperlink ref="G279" r:id="rId268" xr:uid="{F6B7F437-8992-4EC7-A4AF-841034742977}"/>
    <hyperlink ref="G298" r:id="rId269" xr:uid="{2B9925E7-B0D9-4F89-92BB-1DA1D618853A}"/>
    <hyperlink ref="G306" r:id="rId270" xr:uid="{440C5FD5-F06A-4C5B-8E20-02E54E70E8C2}"/>
    <hyperlink ref="G367" r:id="rId271" xr:uid="{FF91418A-6722-4353-957E-B40294072532}"/>
    <hyperlink ref="G271" r:id="rId272" xr:uid="{4C930704-E98D-4A7D-8CE9-2D302CE2C130}"/>
    <hyperlink ref="G432" r:id="rId273" xr:uid="{97BF1F41-73F9-4C16-A01B-CEA0EFF14CA9}"/>
    <hyperlink ref="G332" r:id="rId274" xr:uid="{AC82D941-F705-40BA-ABA8-C5D997EB4633}"/>
    <hyperlink ref="G382" r:id="rId275" xr:uid="{78DCDEA4-84E4-4E4C-B3F6-9D29447D91FC}"/>
    <hyperlink ref="G282" r:id="rId276" xr:uid="{33CFEF02-E033-473A-AC51-7BEBCF74E5E7}"/>
    <hyperlink ref="G345" r:id="rId277" xr:uid="{6BDDB1E6-F96F-493F-80D4-4078069C6BDF}"/>
    <hyperlink ref="G415" r:id="rId278" xr:uid="{253726A7-59BF-4091-AECB-69692C598E44}"/>
    <hyperlink ref="G323" r:id="rId279" xr:uid="{BAD33F1A-DB54-44F8-A66B-5CC3A56B1616}"/>
    <hyperlink ref="G227" r:id="rId280" xr:uid="{4A4DA21D-FBF4-40AA-9B31-F6983F29ED89}"/>
    <hyperlink ref="G413" r:id="rId281" xr:uid="{5EC27421-59EA-4715-9E65-4FA2DB336BB9}"/>
    <hyperlink ref="G290" r:id="rId282" xr:uid="{6B343CC2-B23A-4C0E-B976-A5E8945F3AEC}"/>
    <hyperlink ref="G383" r:id="rId283" xr:uid="{D64E1495-1E92-4922-9B8E-72D24654BFC5}"/>
    <hyperlink ref="G313" r:id="rId284" xr:uid="{9066566E-68D3-4DC0-91EC-3ED2874FFB18}"/>
    <hyperlink ref="G387" r:id="rId285" xr:uid="{6D3DF62D-7E5B-4052-B5BF-59DAAAF3D9C9}"/>
    <hyperlink ref="G391" r:id="rId286" xr:uid="{F88E81A6-7655-4254-AEBB-855BE0981D08}"/>
    <hyperlink ref="G267" r:id="rId287" xr:uid="{99AB63D9-29EE-46F9-A0F7-BA015AD9A0DE}"/>
    <hyperlink ref="G421" r:id="rId288" xr:uid="{2896A426-992F-4F70-8DAC-537AB4014FDC}"/>
    <hyperlink ref="G258" r:id="rId289" xr:uid="{9566A33C-1733-4A4B-8575-D825561C1C99}"/>
    <hyperlink ref="G407" r:id="rId290" xr:uid="{50A68009-757D-498F-90DB-10F00C41501C}"/>
    <hyperlink ref="G344" r:id="rId291" xr:uid="{E574E0E4-49B9-4867-B8EF-1FD6165F0DDF}"/>
    <hyperlink ref="G456" r:id="rId292" xr:uid="{D3E43F39-020B-4876-91AA-3EC711DE8D84}"/>
    <hyperlink ref="G230" r:id="rId293" display="danielaariasbermudez@gmail.com" xr:uid="{E21989EA-3CFA-4B8D-ACAD-38FAEE4611BC}"/>
    <hyperlink ref="G429" r:id="rId294" xr:uid="{DE3E9BE5-7050-49B5-ADE3-7D2D30875824}"/>
    <hyperlink ref="G246" r:id="rId295" xr:uid="{7E2F2580-9E33-49A2-AB64-FE420E4A3452}"/>
    <hyperlink ref="G259" r:id="rId296" xr:uid="{469E801A-D206-4672-AA1C-5B7D15C74B1C}"/>
    <hyperlink ref="G425" r:id="rId297" xr:uid="{0F7EAE7B-65C7-4688-A142-03FB5C06635C}"/>
    <hyperlink ref="G300" r:id="rId298" display="gcarlosarturo24@gmail.com - " xr:uid="{6D3161B0-22B8-4F73-9CD3-747DC2BAE76D}"/>
    <hyperlink ref="G241" r:id="rId299" xr:uid="{12681EE2-B3EA-4299-B521-6E99E56905AC}"/>
    <hyperlink ref="G260" r:id="rId300" xr:uid="{1EDEB034-3BAE-4627-A3F5-76E5E8D60B70}"/>
    <hyperlink ref="G287" r:id="rId301" xr:uid="{20AB7E2D-E29C-4065-840B-C4F9D201B0D8}"/>
    <hyperlink ref="G285" r:id="rId302" xr:uid="{B95B5083-C0E2-44E1-9E53-2E3E0F39D6B8}"/>
    <hyperlink ref="G362" r:id="rId303" xr:uid="{EFD141C5-7D09-47BB-8A08-83481440E850}"/>
  </hyperlinks>
  <pageMargins left="1.299212598425197" right="0.70866141732283472" top="0.74803149606299213" bottom="0.74803149606299213" header="0.31496062992125984" footer="0.31496062992125984"/>
  <pageSetup paperSize="5" scale="29" fitToHeight="30" orientation="landscape" r:id="rId304"/>
  <drawing r:id="rId3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00D7A-D112-4055-B06C-E6565D6FC355}">
  <sheetPr>
    <pageSetUpPr fitToPage="1"/>
  </sheetPr>
  <dimension ref="B2:Y1191"/>
  <sheetViews>
    <sheetView zoomScale="110" zoomScaleNormal="110" zoomScaleSheetLayoutView="207" workbookViewId="0">
      <pane ySplit="3" topLeftCell="A1140" activePane="bottomLeft" state="frozen"/>
      <selection pane="bottomLeft" activeCell="C1156" sqref="C1156"/>
    </sheetView>
  </sheetViews>
  <sheetFormatPr baseColWidth="10" defaultColWidth="8.42578125" defaultRowHeight="12.75" outlineLevelRow="2" x14ac:dyDescent="0.25"/>
  <cols>
    <col min="1" max="1" width="8.42578125" style="200"/>
    <col min="2" max="2" width="16.140625" style="200" customWidth="1"/>
    <col min="3" max="3" width="57.7109375" style="95" bestFit="1" customWidth="1"/>
    <col min="4" max="4" width="21.28515625" style="218" bestFit="1" customWidth="1"/>
    <col min="5" max="5" width="99.5703125" style="95" customWidth="1"/>
    <col min="6" max="6" width="60.7109375" style="96" customWidth="1"/>
    <col min="7" max="7" width="57.85546875" style="97" customWidth="1"/>
    <col min="8" max="8" width="30.140625" style="97" customWidth="1"/>
    <col min="9" max="9" width="41" style="101" customWidth="1"/>
    <col min="10" max="10" width="41" style="98" customWidth="1"/>
    <col min="11" max="11" width="41" style="263" customWidth="1"/>
    <col min="12" max="14" width="41" style="98" customWidth="1"/>
    <col min="15" max="15" width="8.28515625" style="264" customWidth="1"/>
    <col min="16" max="16" width="41" style="98" customWidth="1"/>
    <col min="17" max="17" width="41" style="98" hidden="1" customWidth="1"/>
    <col min="18" max="18" width="20.28515625" style="267" customWidth="1"/>
    <col min="19" max="19" width="41" style="280" customWidth="1"/>
    <col min="20" max="20" width="42.85546875" style="99" customWidth="1"/>
    <col min="21" max="21" width="23" style="100" customWidth="1"/>
    <col min="22" max="22" width="29.140625" style="100" bestFit="1" customWidth="1"/>
    <col min="23" max="23" width="18.42578125" style="100" bestFit="1" customWidth="1"/>
    <col min="24" max="24" width="19.7109375" style="100" bestFit="1" customWidth="1"/>
    <col min="25" max="25" width="17.7109375" style="100" bestFit="1" customWidth="1"/>
    <col min="26" max="16384" width="8.42578125" style="200"/>
  </cols>
  <sheetData>
    <row r="2" spans="2:25" ht="25.5" x14ac:dyDescent="0.25">
      <c r="B2" s="217"/>
      <c r="C2" s="151" t="s">
        <v>1785</v>
      </c>
      <c r="D2" s="219"/>
      <c r="E2" s="151"/>
      <c r="F2" s="151"/>
      <c r="G2" s="151"/>
      <c r="H2" s="151"/>
      <c r="I2" s="151"/>
      <c r="J2" s="246"/>
      <c r="K2" s="246"/>
      <c r="L2" s="246"/>
      <c r="M2" s="246"/>
      <c r="N2" s="246"/>
      <c r="O2" s="247"/>
      <c r="P2" s="246"/>
      <c r="Q2" s="246"/>
      <c r="R2" s="265">
        <v>1</v>
      </c>
      <c r="S2" s="271"/>
      <c r="T2" s="151"/>
      <c r="U2" s="151"/>
      <c r="V2" s="151"/>
      <c r="W2" s="151"/>
      <c r="X2" s="151"/>
      <c r="Y2" s="151"/>
    </row>
    <row r="3" spans="2:25" ht="63.75" x14ac:dyDescent="0.25">
      <c r="B3" s="217"/>
      <c r="C3" s="281" t="s">
        <v>1134</v>
      </c>
      <c r="D3" s="282" t="s">
        <v>3</v>
      </c>
      <c r="E3" s="281" t="s">
        <v>2</v>
      </c>
      <c r="F3" s="281" t="s">
        <v>1</v>
      </c>
      <c r="G3" s="281" t="s">
        <v>4</v>
      </c>
      <c r="H3" s="281" t="s">
        <v>5</v>
      </c>
      <c r="I3" s="281" t="s">
        <v>1262</v>
      </c>
      <c r="J3" s="86" t="s">
        <v>1373</v>
      </c>
      <c r="K3" s="283" t="s">
        <v>11</v>
      </c>
      <c r="L3" s="87" t="s">
        <v>1135</v>
      </c>
      <c r="M3" s="87" t="s">
        <v>13</v>
      </c>
      <c r="N3" s="87" t="s">
        <v>1769</v>
      </c>
      <c r="O3" s="90" t="s">
        <v>1770</v>
      </c>
      <c r="P3" s="87" t="s">
        <v>1439</v>
      </c>
      <c r="Q3" s="87"/>
      <c r="R3" s="87" t="s">
        <v>1258</v>
      </c>
      <c r="S3" s="87" t="s">
        <v>1771</v>
      </c>
      <c r="T3" s="88" t="s">
        <v>1446</v>
      </c>
      <c r="U3" s="87" t="s">
        <v>14</v>
      </c>
      <c r="V3" s="87" t="s">
        <v>15</v>
      </c>
      <c r="W3" s="87" t="s">
        <v>16</v>
      </c>
      <c r="X3" s="87" t="s">
        <v>17</v>
      </c>
      <c r="Y3" s="87" t="s">
        <v>1394</v>
      </c>
    </row>
    <row r="4" spans="2:25" outlineLevel="1" x14ac:dyDescent="0.25">
      <c r="B4" s="217"/>
      <c r="C4" s="104"/>
      <c r="D4" s="220"/>
      <c r="E4" s="104"/>
      <c r="F4" s="104"/>
      <c r="G4" s="104"/>
      <c r="H4" s="104"/>
      <c r="I4" s="104"/>
      <c r="J4" s="248"/>
      <c r="K4" s="249"/>
      <c r="L4" s="104"/>
      <c r="M4" s="104"/>
      <c r="N4" s="104"/>
      <c r="O4" s="250"/>
      <c r="P4" s="104"/>
      <c r="Q4" s="104"/>
      <c r="R4" s="104"/>
      <c r="S4" s="272"/>
      <c r="T4" s="104"/>
      <c r="U4" s="104"/>
      <c r="V4" s="104"/>
      <c r="W4" s="104"/>
      <c r="X4" s="104"/>
      <c r="Y4" s="104"/>
    </row>
    <row r="5" spans="2:25" ht="15" outlineLevel="2" x14ac:dyDescent="0.25">
      <c r="B5" s="292" t="s">
        <v>1443</v>
      </c>
      <c r="C5" s="108" t="s">
        <v>1246</v>
      </c>
      <c r="D5" s="222">
        <v>31889148</v>
      </c>
      <c r="E5" s="101" t="s">
        <v>37</v>
      </c>
      <c r="F5" s="108" t="s">
        <v>443</v>
      </c>
      <c r="G5" s="101" t="s">
        <v>196</v>
      </c>
      <c r="H5" s="101" t="s">
        <v>22</v>
      </c>
      <c r="J5" s="192">
        <v>119975368</v>
      </c>
      <c r="K5" s="125"/>
      <c r="L5" s="110">
        <v>45168</v>
      </c>
      <c r="M5" s="110">
        <v>45168</v>
      </c>
      <c r="N5" s="238">
        <f>+J5</f>
        <v>119975368</v>
      </c>
      <c r="O5" s="244">
        <v>2023</v>
      </c>
      <c r="P5" s="93">
        <f>N5*VLOOKUP(O5,IPC_2024!$A:$C,3,FALSE)</f>
        <v>126214087.13600001</v>
      </c>
      <c r="Q5" s="217"/>
      <c r="R5" s="268" t="str">
        <f>IF(Q5="TOTAL",P5/$P$1153,"")</f>
        <v/>
      </c>
      <c r="S5" s="273"/>
      <c r="T5" s="111"/>
      <c r="U5" s="112"/>
      <c r="V5" s="112"/>
      <c r="W5" s="112"/>
      <c r="X5" s="112"/>
      <c r="Y5" s="112"/>
    </row>
    <row r="6" spans="2:25" ht="15" outlineLevel="2" x14ac:dyDescent="0.25">
      <c r="B6" s="293"/>
      <c r="C6" s="113"/>
      <c r="D6" s="222"/>
      <c r="E6" s="101"/>
      <c r="F6" s="108" t="s">
        <v>466</v>
      </c>
      <c r="G6" s="101" t="s">
        <v>196</v>
      </c>
      <c r="H6" s="101" t="s">
        <v>22</v>
      </c>
      <c r="J6" s="192">
        <v>19999960</v>
      </c>
      <c r="K6" s="125"/>
      <c r="L6" s="110">
        <v>45046</v>
      </c>
      <c r="M6" s="114">
        <v>45076</v>
      </c>
      <c r="N6" s="238">
        <f t="shared" ref="N6:N69" si="0">+J6</f>
        <v>19999960</v>
      </c>
      <c r="O6" s="244">
        <v>2023</v>
      </c>
      <c r="P6" s="93">
        <f>N6*VLOOKUP(O6,IPC_2024!$A:$C,3,FALSE)</f>
        <v>21039957.920000002</v>
      </c>
      <c r="Q6" s="93"/>
      <c r="R6" s="268" t="str">
        <f t="shared" ref="R6:R69" si="1">IF(Q6="TOTAL",P6/$P$1153,"")</f>
        <v/>
      </c>
      <c r="S6" s="274"/>
      <c r="T6" s="111"/>
      <c r="U6" s="112"/>
      <c r="V6" s="112"/>
      <c r="W6" s="112"/>
      <c r="X6" s="112"/>
      <c r="Y6" s="112"/>
    </row>
    <row r="7" spans="2:25" ht="15" outlineLevel="2" x14ac:dyDescent="0.25">
      <c r="B7" s="293"/>
      <c r="C7" s="113"/>
      <c r="D7" s="222"/>
      <c r="E7" s="101"/>
      <c r="F7" s="108" t="s">
        <v>476</v>
      </c>
      <c r="G7" s="101" t="s">
        <v>196</v>
      </c>
      <c r="H7" s="101" t="s">
        <v>22</v>
      </c>
      <c r="J7" s="192">
        <v>2399995</v>
      </c>
      <c r="K7" s="125"/>
      <c r="L7" s="110">
        <v>45046</v>
      </c>
      <c r="M7" s="114">
        <f>+L7+30</f>
        <v>45076</v>
      </c>
      <c r="N7" s="238">
        <f t="shared" si="0"/>
        <v>2399995</v>
      </c>
      <c r="O7" s="244">
        <v>2023</v>
      </c>
      <c r="P7" s="93">
        <f>N7*VLOOKUP(O7,IPC_2024!$A:$C,3,FALSE)</f>
        <v>2524794.7400000002</v>
      </c>
      <c r="Q7" s="93"/>
      <c r="R7" s="268" t="str">
        <f t="shared" si="1"/>
        <v/>
      </c>
      <c r="S7" s="274"/>
      <c r="T7" s="111"/>
      <c r="U7" s="112"/>
      <c r="V7" s="112"/>
      <c r="W7" s="112"/>
      <c r="X7" s="112"/>
      <c r="Y7" s="112"/>
    </row>
    <row r="8" spans="2:25" ht="15" outlineLevel="2" x14ac:dyDescent="0.25">
      <c r="B8" s="293"/>
      <c r="C8" s="113"/>
      <c r="D8" s="222"/>
      <c r="E8" s="101"/>
      <c r="F8" s="108" t="s">
        <v>478</v>
      </c>
      <c r="G8" s="101" t="s">
        <v>479</v>
      </c>
      <c r="H8" s="101" t="s">
        <v>22</v>
      </c>
      <c r="J8" s="192">
        <v>4999980</v>
      </c>
      <c r="K8" s="125"/>
      <c r="L8" s="110">
        <v>45046</v>
      </c>
      <c r="M8" s="110">
        <f>+L8</f>
        <v>45046</v>
      </c>
      <c r="N8" s="238">
        <f t="shared" si="0"/>
        <v>4999980</v>
      </c>
      <c r="O8" s="244">
        <v>2023</v>
      </c>
      <c r="P8" s="93">
        <f>N8*VLOOKUP(O8,IPC_2024!$A:$C,3,FALSE)</f>
        <v>5259978.96</v>
      </c>
      <c r="Q8" s="93"/>
      <c r="R8" s="268" t="str">
        <f t="shared" si="1"/>
        <v/>
      </c>
      <c r="S8" s="273"/>
      <c r="T8" s="111"/>
      <c r="U8" s="112"/>
      <c r="V8" s="112"/>
      <c r="W8" s="112"/>
      <c r="X8" s="112"/>
      <c r="Y8" s="112"/>
    </row>
    <row r="9" spans="2:25" ht="15" outlineLevel="2" x14ac:dyDescent="0.25">
      <c r="B9" s="293"/>
      <c r="C9" s="113"/>
      <c r="D9" s="222"/>
      <c r="E9" s="101"/>
      <c r="F9" s="108" t="s">
        <v>481</v>
      </c>
      <c r="G9" s="101" t="s">
        <v>479</v>
      </c>
      <c r="H9" s="101" t="s">
        <v>22</v>
      </c>
      <c r="J9" s="192">
        <v>7846666</v>
      </c>
      <c r="K9" s="125"/>
      <c r="L9" s="115">
        <v>45260</v>
      </c>
      <c r="M9" s="115">
        <v>45169</v>
      </c>
      <c r="N9" s="238">
        <f t="shared" si="0"/>
        <v>7846666</v>
      </c>
      <c r="O9" s="244">
        <v>2023</v>
      </c>
      <c r="P9" s="93">
        <f>N9*VLOOKUP(O9,IPC_2024!$A:$C,3,FALSE)</f>
        <v>8254692.6320000002</v>
      </c>
      <c r="Q9" s="93"/>
      <c r="R9" s="268" t="str">
        <f t="shared" si="1"/>
        <v/>
      </c>
      <c r="S9" s="275"/>
      <c r="T9" s="111"/>
      <c r="U9" s="112"/>
      <c r="V9" s="112"/>
      <c r="W9" s="112"/>
      <c r="X9" s="112"/>
      <c r="Y9" s="112"/>
    </row>
    <row r="10" spans="2:25" ht="15" outlineLevel="1" x14ac:dyDescent="0.25">
      <c r="B10" s="293"/>
      <c r="C10" s="113"/>
      <c r="D10" s="222"/>
      <c r="E10" s="116" t="s">
        <v>1150</v>
      </c>
      <c r="F10" s="113" t="s">
        <v>1485</v>
      </c>
      <c r="G10" s="101"/>
      <c r="H10" s="101"/>
      <c r="J10" s="163">
        <f>SUM(J5:J9)</f>
        <v>155221969</v>
      </c>
      <c r="K10" s="125"/>
      <c r="L10" s="115"/>
      <c r="M10" s="115"/>
      <c r="N10" s="239">
        <f>SUM(N5:N9)</f>
        <v>155221969</v>
      </c>
      <c r="O10" s="101"/>
      <c r="P10" s="94">
        <f>SUM(P5:P9)</f>
        <v>163293511.38800001</v>
      </c>
      <c r="Q10" s="92" t="s">
        <v>1420</v>
      </c>
      <c r="R10" s="268">
        <f t="shared" si="1"/>
        <v>2.4512103194376735E-3</v>
      </c>
      <c r="S10" s="275" t="s">
        <v>1790</v>
      </c>
      <c r="T10" s="111"/>
      <c r="U10" s="112"/>
      <c r="V10" s="112"/>
      <c r="W10" s="112"/>
      <c r="X10" s="112"/>
      <c r="Y10" s="112"/>
    </row>
    <row r="11" spans="2:25" ht="15" outlineLevel="1" x14ac:dyDescent="0.25">
      <c r="B11" s="293"/>
      <c r="C11" s="113"/>
      <c r="D11" s="222"/>
      <c r="E11" s="116"/>
      <c r="F11" s="113"/>
      <c r="G11" s="101"/>
      <c r="H11" s="101"/>
      <c r="J11" s="163"/>
      <c r="K11" s="125"/>
      <c r="L11" s="115"/>
      <c r="M11" s="115"/>
      <c r="N11" s="238"/>
      <c r="O11" s="101"/>
      <c r="P11" s="93"/>
      <c r="Q11" s="93"/>
      <c r="R11" s="268" t="str">
        <f t="shared" si="1"/>
        <v/>
      </c>
      <c r="S11" s="275"/>
      <c r="T11" s="111"/>
      <c r="U11" s="112"/>
      <c r="V11" s="112"/>
      <c r="W11" s="112"/>
      <c r="X11" s="112"/>
      <c r="Y11" s="112"/>
    </row>
    <row r="12" spans="2:25" ht="15" outlineLevel="2" x14ac:dyDescent="0.25">
      <c r="B12" s="293"/>
      <c r="C12" s="108" t="s">
        <v>1246</v>
      </c>
      <c r="D12" s="222">
        <v>60392671</v>
      </c>
      <c r="E12" s="101" t="s">
        <v>451</v>
      </c>
      <c r="F12" s="108" t="s">
        <v>443</v>
      </c>
      <c r="G12" s="101" t="s">
        <v>452</v>
      </c>
      <c r="H12" s="101" t="s">
        <v>22</v>
      </c>
      <c r="J12" s="192">
        <v>1983333</v>
      </c>
      <c r="K12" s="125"/>
      <c r="L12" s="110">
        <v>45046</v>
      </c>
      <c r="M12" s="114">
        <f>+L12+30</f>
        <v>45076</v>
      </c>
      <c r="N12" s="238">
        <f t="shared" si="0"/>
        <v>1983333</v>
      </c>
      <c r="O12" s="244">
        <v>2023</v>
      </c>
      <c r="P12" s="93">
        <f>N12*VLOOKUP(O12,IPC_2024!$A:$C,3,FALSE)</f>
        <v>2086466.3160000001</v>
      </c>
      <c r="Q12" s="93"/>
      <c r="R12" s="268" t="str">
        <f t="shared" si="1"/>
        <v/>
      </c>
      <c r="S12" s="274"/>
      <c r="T12" s="111"/>
      <c r="U12" s="112"/>
      <c r="V12" s="112"/>
      <c r="W12" s="112"/>
      <c r="X12" s="112"/>
      <c r="Y12" s="112"/>
    </row>
    <row r="13" spans="2:25" ht="15" outlineLevel="2" x14ac:dyDescent="0.25">
      <c r="B13" s="293"/>
      <c r="C13" s="113"/>
      <c r="D13" s="222"/>
      <c r="E13" s="101"/>
      <c r="F13" s="108" t="s">
        <v>466</v>
      </c>
      <c r="G13" s="101" t="s">
        <v>452</v>
      </c>
      <c r="H13" s="101" t="s">
        <v>22</v>
      </c>
      <c r="J13" s="192">
        <v>8500000</v>
      </c>
      <c r="K13" s="125"/>
      <c r="L13" s="110">
        <v>45047</v>
      </c>
      <c r="M13" s="114">
        <f>+L13+30</f>
        <v>45077</v>
      </c>
      <c r="N13" s="238">
        <f t="shared" si="0"/>
        <v>8500000</v>
      </c>
      <c r="O13" s="244">
        <v>2023</v>
      </c>
      <c r="P13" s="93">
        <f>N13*VLOOKUP(O13,IPC_2024!$A:$C,3,FALSE)</f>
        <v>8942000</v>
      </c>
      <c r="Q13" s="93"/>
      <c r="R13" s="268" t="str">
        <f t="shared" si="1"/>
        <v/>
      </c>
      <c r="S13" s="274"/>
      <c r="T13" s="111"/>
      <c r="U13" s="112"/>
      <c r="V13" s="112"/>
      <c r="W13" s="112"/>
      <c r="X13" s="112"/>
      <c r="Y13" s="112"/>
    </row>
    <row r="14" spans="2:25" ht="15" outlineLevel="2" x14ac:dyDescent="0.25">
      <c r="B14" s="293"/>
      <c r="C14" s="113"/>
      <c r="D14" s="222"/>
      <c r="E14" s="101"/>
      <c r="F14" s="108" t="s">
        <v>476</v>
      </c>
      <c r="G14" s="101" t="s">
        <v>452</v>
      </c>
      <c r="H14" s="101" t="s">
        <v>22</v>
      </c>
      <c r="J14" s="192">
        <v>100000</v>
      </c>
      <c r="K14" s="125"/>
      <c r="L14" s="110">
        <v>45169</v>
      </c>
      <c r="M14" s="110">
        <v>45169</v>
      </c>
      <c r="N14" s="238">
        <f t="shared" si="0"/>
        <v>100000</v>
      </c>
      <c r="O14" s="244">
        <v>2023</v>
      </c>
      <c r="P14" s="93">
        <f>N14*VLOOKUP(O14,IPC_2024!$A:$C,3,FALSE)</f>
        <v>105200</v>
      </c>
      <c r="Q14" s="93"/>
      <c r="R14" s="268" t="str">
        <f t="shared" si="1"/>
        <v/>
      </c>
      <c r="S14" s="273"/>
      <c r="T14" s="111"/>
      <c r="U14" s="112"/>
      <c r="V14" s="112"/>
      <c r="W14" s="112"/>
      <c r="X14" s="112"/>
      <c r="Y14" s="112"/>
    </row>
    <row r="15" spans="2:25" ht="15" outlineLevel="2" x14ac:dyDescent="0.25">
      <c r="B15" s="293"/>
      <c r="C15" s="113"/>
      <c r="D15" s="222"/>
      <c r="E15" s="101"/>
      <c r="F15" s="108" t="s">
        <v>478</v>
      </c>
      <c r="G15" s="101" t="s">
        <v>452</v>
      </c>
      <c r="H15" s="101" t="s">
        <v>22</v>
      </c>
      <c r="J15" s="192">
        <v>986087</v>
      </c>
      <c r="K15" s="125"/>
      <c r="L15" s="110">
        <v>45260</v>
      </c>
      <c r="M15" s="110">
        <f>+L15</f>
        <v>45260</v>
      </c>
      <c r="N15" s="238">
        <f t="shared" si="0"/>
        <v>986087</v>
      </c>
      <c r="O15" s="244">
        <v>2023</v>
      </c>
      <c r="P15" s="93">
        <f>N15*VLOOKUP(O15,IPC_2024!$A:$C,3,FALSE)</f>
        <v>1037363.5240000001</v>
      </c>
      <c r="Q15" s="93"/>
      <c r="R15" s="268" t="str">
        <f t="shared" si="1"/>
        <v/>
      </c>
      <c r="S15" s="273"/>
      <c r="T15" s="111"/>
      <c r="U15" s="112"/>
      <c r="V15" s="112"/>
      <c r="W15" s="112"/>
      <c r="X15" s="112"/>
      <c r="Y15" s="112"/>
    </row>
    <row r="16" spans="2:25" ht="15" outlineLevel="2" x14ac:dyDescent="0.25">
      <c r="B16" s="293"/>
      <c r="C16" s="113"/>
      <c r="D16" s="222"/>
      <c r="E16" s="101"/>
      <c r="F16" s="108" t="s">
        <v>481</v>
      </c>
      <c r="G16" s="101" t="s">
        <v>452</v>
      </c>
      <c r="H16" s="101" t="s">
        <v>22</v>
      </c>
      <c r="J16" s="192">
        <v>1211666</v>
      </c>
      <c r="K16" s="125"/>
      <c r="L16" s="115">
        <v>45260</v>
      </c>
      <c r="M16" s="114">
        <f>+L16+30</f>
        <v>45290</v>
      </c>
      <c r="N16" s="238">
        <f t="shared" si="0"/>
        <v>1211666</v>
      </c>
      <c r="O16" s="244">
        <v>2023</v>
      </c>
      <c r="P16" s="93">
        <f>N16*VLOOKUP(O16,IPC_2024!$A:$C,3,FALSE)</f>
        <v>1274672.632</v>
      </c>
      <c r="Q16" s="93"/>
      <c r="R16" s="268" t="str">
        <f t="shared" si="1"/>
        <v/>
      </c>
      <c r="S16" s="274"/>
      <c r="T16" s="111"/>
      <c r="U16" s="112"/>
      <c r="V16" s="112"/>
      <c r="W16" s="112"/>
      <c r="X16" s="112"/>
      <c r="Y16" s="112"/>
    </row>
    <row r="17" spans="2:25" ht="15" outlineLevel="1" x14ac:dyDescent="0.25">
      <c r="B17" s="293"/>
      <c r="C17" s="113"/>
      <c r="D17" s="222"/>
      <c r="E17" s="118" t="s">
        <v>1154</v>
      </c>
      <c r="F17" s="113" t="s">
        <v>1485</v>
      </c>
      <c r="G17" s="101"/>
      <c r="H17" s="101"/>
      <c r="J17" s="163">
        <f>SUM(J12:J16)</f>
        <v>12781086</v>
      </c>
      <c r="K17" s="125"/>
      <c r="L17" s="115"/>
      <c r="M17" s="114"/>
      <c r="N17" s="239">
        <f>SUM(N12:N16)</f>
        <v>12781086</v>
      </c>
      <c r="O17" s="243"/>
      <c r="P17" s="94">
        <f>SUM(P12:P16)</f>
        <v>13445702.471999999</v>
      </c>
      <c r="Q17" s="92" t="s">
        <v>1420</v>
      </c>
      <c r="R17" s="268">
        <f t="shared" si="1"/>
        <v>2.0183438013739131E-4</v>
      </c>
      <c r="S17" s="274"/>
      <c r="T17" s="111"/>
      <c r="U17" s="112"/>
      <c r="V17" s="112"/>
      <c r="W17" s="112"/>
      <c r="X17" s="112"/>
      <c r="Y17" s="112"/>
    </row>
    <row r="18" spans="2:25" ht="15" outlineLevel="1" x14ac:dyDescent="0.25">
      <c r="B18" s="293"/>
      <c r="C18" s="113"/>
      <c r="D18" s="222"/>
      <c r="E18" s="118"/>
      <c r="F18" s="113"/>
      <c r="G18" s="101"/>
      <c r="H18" s="101"/>
      <c r="J18" s="163"/>
      <c r="K18" s="125"/>
      <c r="L18" s="115"/>
      <c r="M18" s="114"/>
      <c r="N18" s="238"/>
      <c r="O18" s="243"/>
      <c r="P18" s="93"/>
      <c r="Q18" s="93"/>
      <c r="R18" s="268" t="str">
        <f t="shared" si="1"/>
        <v/>
      </c>
      <c r="S18" s="274"/>
      <c r="T18" s="111"/>
      <c r="U18" s="112"/>
      <c r="V18" s="112"/>
      <c r="W18" s="112"/>
      <c r="X18" s="112"/>
      <c r="Y18" s="112"/>
    </row>
    <row r="19" spans="2:25" ht="15" outlineLevel="2" x14ac:dyDescent="0.25">
      <c r="B19" s="293"/>
      <c r="C19" s="108" t="s">
        <v>1246</v>
      </c>
      <c r="D19" s="222">
        <v>51820263</v>
      </c>
      <c r="E19" s="101" t="s">
        <v>382</v>
      </c>
      <c r="F19" s="108" t="s">
        <v>443</v>
      </c>
      <c r="G19" s="119" t="s">
        <v>383</v>
      </c>
      <c r="H19" s="101" t="s">
        <v>22</v>
      </c>
      <c r="J19" s="192">
        <v>2423809</v>
      </c>
      <c r="K19" s="125"/>
      <c r="L19" s="110">
        <v>45168</v>
      </c>
      <c r="M19" s="110">
        <v>45168</v>
      </c>
      <c r="N19" s="238">
        <f t="shared" si="0"/>
        <v>2423809</v>
      </c>
      <c r="O19" s="244">
        <v>2023</v>
      </c>
      <c r="P19" s="93">
        <f>N19*VLOOKUP(O19,IPC_2024!$A:$C,3,FALSE)</f>
        <v>2549847.068</v>
      </c>
      <c r="Q19" s="93"/>
      <c r="R19" s="268" t="str">
        <f t="shared" si="1"/>
        <v/>
      </c>
      <c r="S19" s="273"/>
      <c r="T19" s="111"/>
      <c r="U19" s="112"/>
      <c r="V19" s="112"/>
      <c r="W19" s="112"/>
      <c r="X19" s="112"/>
      <c r="Y19" s="112"/>
    </row>
    <row r="20" spans="2:25" ht="15" outlineLevel="2" x14ac:dyDescent="0.25">
      <c r="B20" s="293"/>
      <c r="C20" s="113"/>
      <c r="D20" s="222"/>
      <c r="E20" s="101"/>
      <c r="F20" s="108" t="s">
        <v>466</v>
      </c>
      <c r="G20" s="119" t="s">
        <v>383</v>
      </c>
      <c r="H20" s="101" t="s">
        <v>22</v>
      </c>
      <c r="J20" s="192">
        <v>1528333</v>
      </c>
      <c r="K20" s="125"/>
      <c r="L20" s="110">
        <v>45169</v>
      </c>
      <c r="M20" s="110">
        <v>45169</v>
      </c>
      <c r="N20" s="238">
        <f t="shared" si="0"/>
        <v>1528333</v>
      </c>
      <c r="O20" s="244">
        <v>2023</v>
      </c>
      <c r="P20" s="93">
        <f>N20*VLOOKUP(O20,IPC_2024!$A:$C,3,FALSE)</f>
        <v>1607806.3160000001</v>
      </c>
      <c r="Q20" s="93"/>
      <c r="R20" s="268" t="str">
        <f t="shared" si="1"/>
        <v/>
      </c>
      <c r="S20" s="273"/>
      <c r="T20" s="111"/>
      <c r="U20" s="112"/>
      <c r="V20" s="112"/>
      <c r="W20" s="112"/>
      <c r="X20" s="112"/>
      <c r="Y20" s="112"/>
    </row>
    <row r="21" spans="2:25" ht="15" outlineLevel="2" x14ac:dyDescent="0.25">
      <c r="B21" s="293"/>
      <c r="C21" s="113"/>
      <c r="D21" s="222"/>
      <c r="E21" s="101"/>
      <c r="F21" s="108" t="s">
        <v>476</v>
      </c>
      <c r="G21" s="119" t="s">
        <v>383</v>
      </c>
      <c r="H21" s="101" t="s">
        <v>22</v>
      </c>
      <c r="J21" s="192">
        <v>183400</v>
      </c>
      <c r="K21" s="125"/>
      <c r="L21" s="110">
        <v>45046</v>
      </c>
      <c r="M21" s="114">
        <f>+L21+30</f>
        <v>45076</v>
      </c>
      <c r="N21" s="238">
        <f t="shared" si="0"/>
        <v>183400</v>
      </c>
      <c r="O21" s="244">
        <v>2023</v>
      </c>
      <c r="P21" s="93">
        <f>N21*VLOOKUP(O21,IPC_2024!$A:$C,3,FALSE)</f>
        <v>192936.80000000002</v>
      </c>
      <c r="Q21" s="93"/>
      <c r="R21" s="268" t="str">
        <f t="shared" si="1"/>
        <v/>
      </c>
      <c r="S21" s="274"/>
      <c r="T21" s="111"/>
      <c r="U21" s="112"/>
      <c r="V21" s="112"/>
      <c r="W21" s="112"/>
      <c r="X21" s="112"/>
      <c r="Y21" s="112"/>
    </row>
    <row r="22" spans="2:25" ht="15" outlineLevel="2" x14ac:dyDescent="0.25">
      <c r="B22" s="293"/>
      <c r="C22" s="113"/>
      <c r="D22" s="222"/>
      <c r="E22" s="101"/>
      <c r="F22" s="108" t="s">
        <v>478</v>
      </c>
      <c r="G22" s="119" t="s">
        <v>383</v>
      </c>
      <c r="H22" s="101" t="s">
        <v>22</v>
      </c>
      <c r="J22" s="192">
        <v>1544444</v>
      </c>
      <c r="K22" s="125"/>
      <c r="L22" s="110">
        <v>45046</v>
      </c>
      <c r="M22" s="110">
        <f>+L22</f>
        <v>45046</v>
      </c>
      <c r="N22" s="238">
        <f t="shared" si="0"/>
        <v>1544444</v>
      </c>
      <c r="O22" s="244">
        <v>2023</v>
      </c>
      <c r="P22" s="93">
        <f>N22*VLOOKUP(O22,IPC_2024!$A:$C,3,FALSE)</f>
        <v>1624755.088</v>
      </c>
      <c r="Q22" s="93"/>
      <c r="R22" s="268" t="str">
        <f t="shared" si="1"/>
        <v/>
      </c>
      <c r="S22" s="273"/>
      <c r="T22" s="111"/>
      <c r="U22" s="112"/>
      <c r="V22" s="112"/>
      <c r="W22" s="112"/>
      <c r="X22" s="112"/>
      <c r="Y22" s="112"/>
    </row>
    <row r="23" spans="2:25" ht="15" outlineLevel="2" x14ac:dyDescent="0.25">
      <c r="B23" s="293"/>
      <c r="C23" s="113"/>
      <c r="D23" s="222"/>
      <c r="E23" s="101"/>
      <c r="F23" s="108" t="s">
        <v>481</v>
      </c>
      <c r="G23" s="119" t="s">
        <v>383</v>
      </c>
      <c r="H23" s="101" t="s">
        <v>22</v>
      </c>
      <c r="J23" s="192">
        <v>182358</v>
      </c>
      <c r="K23" s="125"/>
      <c r="L23" s="115">
        <v>45260</v>
      </c>
      <c r="M23" s="115">
        <v>45169</v>
      </c>
      <c r="N23" s="238">
        <f t="shared" si="0"/>
        <v>182358</v>
      </c>
      <c r="O23" s="244">
        <v>2023</v>
      </c>
      <c r="P23" s="93">
        <f>N23*VLOOKUP(O23,IPC_2024!$A:$C,3,FALSE)</f>
        <v>191840.61600000001</v>
      </c>
      <c r="Q23" s="93"/>
      <c r="R23" s="268" t="str">
        <f t="shared" si="1"/>
        <v/>
      </c>
      <c r="S23" s="275"/>
      <c r="T23" s="111"/>
      <c r="U23" s="112"/>
      <c r="V23" s="112"/>
      <c r="W23" s="112"/>
      <c r="X23" s="112"/>
      <c r="Y23" s="112"/>
    </row>
    <row r="24" spans="2:25" ht="15" outlineLevel="1" x14ac:dyDescent="0.25">
      <c r="B24" s="293"/>
      <c r="C24" s="113"/>
      <c r="D24" s="222"/>
      <c r="E24" s="118" t="s">
        <v>1140</v>
      </c>
      <c r="F24" s="113" t="s">
        <v>1485</v>
      </c>
      <c r="G24" s="119"/>
      <c r="H24" s="101"/>
      <c r="J24" s="163">
        <f>SUM(J19:J23)</f>
        <v>5862344</v>
      </c>
      <c r="K24" s="125"/>
      <c r="L24" s="115"/>
      <c r="M24" s="115"/>
      <c r="N24" s="239">
        <f>SUM(N19:N23)</f>
        <v>5862344</v>
      </c>
      <c r="O24" s="101"/>
      <c r="P24" s="94">
        <f>SUM(P19:P23)</f>
        <v>6167185.8880000003</v>
      </c>
      <c r="Q24" s="92" t="s">
        <v>1420</v>
      </c>
      <c r="R24" s="268">
        <f t="shared" si="1"/>
        <v>9.2576058669205049E-5</v>
      </c>
      <c r="S24" s="275"/>
      <c r="T24" s="111"/>
      <c r="U24" s="112"/>
      <c r="V24" s="112"/>
      <c r="W24" s="112"/>
      <c r="X24" s="112"/>
      <c r="Y24" s="112"/>
    </row>
    <row r="25" spans="2:25" ht="15" outlineLevel="1" x14ac:dyDescent="0.25">
      <c r="B25" s="293"/>
      <c r="C25" s="113"/>
      <c r="D25" s="222"/>
      <c r="E25" s="118"/>
      <c r="F25" s="113"/>
      <c r="G25" s="119"/>
      <c r="H25" s="101"/>
      <c r="J25" s="163"/>
      <c r="K25" s="125"/>
      <c r="L25" s="115"/>
      <c r="M25" s="115"/>
      <c r="N25" s="238"/>
      <c r="O25" s="101"/>
      <c r="P25" s="93"/>
      <c r="Q25" s="93"/>
      <c r="R25" s="268" t="str">
        <f t="shared" si="1"/>
        <v/>
      </c>
      <c r="S25" s="275"/>
      <c r="T25" s="111"/>
      <c r="U25" s="112"/>
      <c r="V25" s="112"/>
      <c r="W25" s="112"/>
      <c r="X25" s="112"/>
      <c r="Y25" s="112"/>
    </row>
    <row r="26" spans="2:25" ht="15" outlineLevel="2" x14ac:dyDescent="0.25">
      <c r="B26" s="293"/>
      <c r="C26" s="108" t="s">
        <v>1246</v>
      </c>
      <c r="D26" s="222">
        <v>66847523</v>
      </c>
      <c r="E26" s="101" t="s">
        <v>473</v>
      </c>
      <c r="F26" s="108" t="s">
        <v>466</v>
      </c>
      <c r="G26" s="120" t="s">
        <v>474</v>
      </c>
      <c r="H26" s="101" t="s">
        <v>22</v>
      </c>
      <c r="J26" s="192">
        <v>354000</v>
      </c>
      <c r="K26" s="125"/>
      <c r="L26" s="110">
        <v>45046</v>
      </c>
      <c r="M26" s="114">
        <f>+L26+30</f>
        <v>45076</v>
      </c>
      <c r="N26" s="238">
        <f t="shared" si="0"/>
        <v>354000</v>
      </c>
      <c r="O26" s="244">
        <v>2023</v>
      </c>
      <c r="P26" s="93">
        <f>N26*VLOOKUP(O26,IPC_2024!$A:$C,3,FALSE)</f>
        <v>372408</v>
      </c>
      <c r="Q26" s="93"/>
      <c r="R26" s="268" t="str">
        <f t="shared" si="1"/>
        <v/>
      </c>
      <c r="S26" s="274"/>
      <c r="T26" s="111"/>
      <c r="U26" s="112"/>
      <c r="V26" s="112"/>
      <c r="W26" s="112"/>
      <c r="X26" s="112"/>
      <c r="Y26" s="112"/>
    </row>
    <row r="27" spans="2:25" ht="15" outlineLevel="2" x14ac:dyDescent="0.25">
      <c r="B27" s="293"/>
      <c r="C27" s="113"/>
      <c r="D27" s="222"/>
      <c r="E27" s="101"/>
      <c r="F27" s="108" t="s">
        <v>1417</v>
      </c>
      <c r="G27" s="120" t="s">
        <v>474</v>
      </c>
      <c r="H27" s="101" t="s">
        <v>22</v>
      </c>
      <c r="J27" s="192">
        <v>3908160</v>
      </c>
      <c r="K27" s="125"/>
      <c r="L27" s="110">
        <v>45047</v>
      </c>
      <c r="M27" s="114">
        <f>+L27+30</f>
        <v>45077</v>
      </c>
      <c r="N27" s="238">
        <f t="shared" si="0"/>
        <v>3908160</v>
      </c>
      <c r="O27" s="244">
        <v>2023</v>
      </c>
      <c r="P27" s="93">
        <f>N27*VLOOKUP(O27,IPC_2024!$A:$C,3,FALSE)</f>
        <v>4111384.3200000003</v>
      </c>
      <c r="Q27" s="93"/>
      <c r="R27" s="268" t="str">
        <f t="shared" si="1"/>
        <v/>
      </c>
      <c r="S27" s="274"/>
      <c r="T27" s="111"/>
      <c r="U27" s="112"/>
      <c r="V27" s="112"/>
      <c r="W27" s="112"/>
      <c r="X27" s="112"/>
      <c r="Y27" s="112"/>
    </row>
    <row r="28" spans="2:25" ht="15" outlineLevel="2" x14ac:dyDescent="0.25">
      <c r="B28" s="293"/>
      <c r="C28" s="113"/>
      <c r="D28" s="222"/>
      <c r="E28" s="101"/>
      <c r="F28" s="108" t="s">
        <v>478</v>
      </c>
      <c r="G28" s="120" t="s">
        <v>474</v>
      </c>
      <c r="H28" s="101" t="s">
        <v>22</v>
      </c>
      <c r="J28" s="192">
        <v>354000</v>
      </c>
      <c r="K28" s="125"/>
      <c r="L28" s="110">
        <v>45046</v>
      </c>
      <c r="M28" s="110">
        <f>+L28</f>
        <v>45046</v>
      </c>
      <c r="N28" s="238">
        <f t="shared" si="0"/>
        <v>354000</v>
      </c>
      <c r="O28" s="244">
        <v>2023</v>
      </c>
      <c r="P28" s="93">
        <f>N28*VLOOKUP(O28,IPC_2024!$A:$C,3,FALSE)</f>
        <v>372408</v>
      </c>
      <c r="Q28" s="93"/>
      <c r="R28" s="268" t="str">
        <f t="shared" si="1"/>
        <v/>
      </c>
      <c r="S28" s="273"/>
      <c r="T28" s="111"/>
      <c r="U28" s="112"/>
      <c r="V28" s="112"/>
      <c r="W28" s="112"/>
      <c r="X28" s="112"/>
      <c r="Y28" s="112"/>
    </row>
    <row r="29" spans="2:25" ht="15" outlineLevel="2" x14ac:dyDescent="0.25">
      <c r="B29" s="293"/>
      <c r="C29" s="113"/>
      <c r="D29" s="222"/>
      <c r="E29" s="101"/>
      <c r="F29" s="108" t="s">
        <v>1418</v>
      </c>
      <c r="G29" s="120" t="s">
        <v>474</v>
      </c>
      <c r="H29" s="101"/>
      <c r="J29" s="192">
        <v>758846</v>
      </c>
      <c r="K29" s="125"/>
      <c r="L29" s="110"/>
      <c r="M29" s="110">
        <v>45290</v>
      </c>
      <c r="N29" s="238">
        <f t="shared" si="0"/>
        <v>758846</v>
      </c>
      <c r="O29" s="244">
        <v>2023</v>
      </c>
      <c r="P29" s="93">
        <f>N29*VLOOKUP(O29,IPC_2024!$A:$C,3,FALSE)</f>
        <v>798305.99200000009</v>
      </c>
      <c r="Q29" s="93"/>
      <c r="R29" s="268" t="str">
        <f t="shared" si="1"/>
        <v/>
      </c>
      <c r="S29" s="273"/>
      <c r="T29" s="111"/>
      <c r="U29" s="112"/>
      <c r="V29" s="112"/>
      <c r="W29" s="112"/>
      <c r="X29" s="112"/>
      <c r="Y29" s="112"/>
    </row>
    <row r="30" spans="2:25" ht="15" outlineLevel="2" x14ac:dyDescent="0.25">
      <c r="B30" s="293"/>
      <c r="C30" s="113"/>
      <c r="D30" s="222"/>
      <c r="E30" s="101"/>
      <c r="F30" s="108" t="s">
        <v>1419</v>
      </c>
      <c r="G30" s="120" t="s">
        <v>474</v>
      </c>
      <c r="H30" s="101"/>
      <c r="J30" s="192">
        <v>196667</v>
      </c>
      <c r="K30" s="125"/>
      <c r="L30" s="110"/>
      <c r="M30" s="110">
        <v>45290</v>
      </c>
      <c r="N30" s="238">
        <f t="shared" si="0"/>
        <v>196667</v>
      </c>
      <c r="O30" s="244">
        <v>2023</v>
      </c>
      <c r="P30" s="93">
        <f>N30*VLOOKUP(O30,IPC_2024!$A:$C,3,FALSE)</f>
        <v>206893.68400000001</v>
      </c>
      <c r="Q30" s="93"/>
      <c r="R30" s="268" t="str">
        <f t="shared" si="1"/>
        <v/>
      </c>
      <c r="S30" s="273"/>
      <c r="T30" s="111"/>
      <c r="U30" s="112"/>
      <c r="V30" s="112"/>
      <c r="W30" s="112"/>
      <c r="X30" s="112"/>
      <c r="Y30" s="112"/>
    </row>
    <row r="31" spans="2:25" ht="15" outlineLevel="2" x14ac:dyDescent="0.25">
      <c r="B31" s="293"/>
      <c r="C31" s="113"/>
      <c r="D31" s="222"/>
      <c r="E31" s="101"/>
      <c r="F31" s="108" t="s">
        <v>481</v>
      </c>
      <c r="G31" s="120" t="s">
        <v>474</v>
      </c>
      <c r="H31" s="101" t="s">
        <v>22</v>
      </c>
      <c r="J31" s="192">
        <v>491667</v>
      </c>
      <c r="K31" s="125"/>
      <c r="L31" s="115">
        <v>45260</v>
      </c>
      <c r="M31" s="114">
        <f>+L31+30</f>
        <v>45290</v>
      </c>
      <c r="N31" s="238">
        <f t="shared" si="0"/>
        <v>491667</v>
      </c>
      <c r="O31" s="244">
        <v>2023</v>
      </c>
      <c r="P31" s="93">
        <f>N31*VLOOKUP(O31,IPC_2024!$A:$C,3,FALSE)</f>
        <v>517233.68400000001</v>
      </c>
      <c r="Q31" s="93"/>
      <c r="R31" s="268" t="str">
        <f t="shared" si="1"/>
        <v/>
      </c>
      <c r="S31" s="274"/>
      <c r="T31" s="111"/>
      <c r="U31" s="112"/>
      <c r="V31" s="112"/>
      <c r="W31" s="112"/>
      <c r="X31" s="112"/>
      <c r="Y31" s="112"/>
    </row>
    <row r="32" spans="2:25" ht="15" outlineLevel="1" x14ac:dyDescent="0.25">
      <c r="B32" s="293"/>
      <c r="C32" s="113"/>
      <c r="D32" s="222"/>
      <c r="E32" s="118" t="s">
        <v>1165</v>
      </c>
      <c r="F32" s="113" t="s">
        <v>1485</v>
      </c>
      <c r="G32" s="120"/>
      <c r="H32" s="101"/>
      <c r="J32" s="163">
        <f>SUM(J26:J31)</f>
        <v>6063340</v>
      </c>
      <c r="K32" s="125"/>
      <c r="L32" s="115"/>
      <c r="M32" s="114"/>
      <c r="N32" s="239">
        <f>SUM(N26:N31)</f>
        <v>6063340</v>
      </c>
      <c r="O32" s="243"/>
      <c r="P32" s="94">
        <f>SUM(P26:P31)</f>
        <v>6378633.6800000016</v>
      </c>
      <c r="Q32" s="92" t="s">
        <v>1420</v>
      </c>
      <c r="R32" s="268">
        <f t="shared" si="1"/>
        <v>9.5750116262596985E-5</v>
      </c>
      <c r="S32" s="274"/>
      <c r="T32" s="111"/>
      <c r="U32" s="112"/>
      <c r="V32" s="112"/>
      <c r="W32" s="112"/>
      <c r="X32" s="112"/>
      <c r="Y32" s="112"/>
    </row>
    <row r="33" spans="2:25" ht="15" outlineLevel="1" x14ac:dyDescent="0.25">
      <c r="B33" s="293"/>
      <c r="C33" s="113"/>
      <c r="D33" s="222"/>
      <c r="E33" s="118"/>
      <c r="F33" s="113"/>
      <c r="G33" s="120"/>
      <c r="H33" s="101"/>
      <c r="J33" s="163"/>
      <c r="K33" s="125"/>
      <c r="L33" s="115"/>
      <c r="M33" s="114"/>
      <c r="N33" s="238"/>
      <c r="O33" s="243"/>
      <c r="P33" s="93"/>
      <c r="Q33" s="93"/>
      <c r="R33" s="268" t="str">
        <f t="shared" si="1"/>
        <v/>
      </c>
      <c r="S33" s="274"/>
      <c r="T33" s="111"/>
      <c r="U33" s="112"/>
      <c r="V33" s="112"/>
      <c r="W33" s="112"/>
      <c r="X33" s="112"/>
      <c r="Y33" s="112"/>
    </row>
    <row r="34" spans="2:25" ht="15" outlineLevel="2" x14ac:dyDescent="0.25">
      <c r="B34" s="293"/>
      <c r="C34" s="108" t="s">
        <v>1246</v>
      </c>
      <c r="D34" s="222">
        <v>79625800</v>
      </c>
      <c r="E34" s="101" t="s">
        <v>41</v>
      </c>
      <c r="F34" s="108" t="s">
        <v>443</v>
      </c>
      <c r="G34" s="121" t="s">
        <v>42</v>
      </c>
      <c r="H34" s="101" t="s">
        <v>22</v>
      </c>
      <c r="J34" s="192">
        <v>123168687</v>
      </c>
      <c r="K34" s="125"/>
      <c r="L34" s="110">
        <v>45169</v>
      </c>
      <c r="M34" s="110">
        <v>45169</v>
      </c>
      <c r="N34" s="238">
        <f t="shared" si="0"/>
        <v>123168687</v>
      </c>
      <c r="O34" s="244">
        <v>2023</v>
      </c>
      <c r="P34" s="93">
        <f>N34*VLOOKUP(O34,IPC_2024!$A:$C,3,FALSE)</f>
        <v>129573458.72400001</v>
      </c>
      <c r="Q34" s="93"/>
      <c r="R34" s="268" t="str">
        <f t="shared" si="1"/>
        <v/>
      </c>
      <c r="S34" s="273"/>
      <c r="T34" s="111"/>
      <c r="U34" s="112"/>
      <c r="V34" s="112"/>
      <c r="W34" s="112"/>
      <c r="X34" s="112"/>
      <c r="Y34" s="112"/>
    </row>
    <row r="35" spans="2:25" ht="15" outlineLevel="2" x14ac:dyDescent="0.25">
      <c r="B35" s="293"/>
      <c r="C35" s="113"/>
      <c r="D35" s="222"/>
      <c r="E35" s="101"/>
      <c r="F35" s="108" t="s">
        <v>466</v>
      </c>
      <c r="G35" s="121" t="s">
        <v>42</v>
      </c>
      <c r="H35" s="101" t="s">
        <v>22</v>
      </c>
      <c r="J35" s="192">
        <v>12833292</v>
      </c>
      <c r="K35" s="125"/>
      <c r="L35" s="110">
        <v>45169</v>
      </c>
      <c r="M35" s="110">
        <v>45169</v>
      </c>
      <c r="N35" s="238">
        <f t="shared" si="0"/>
        <v>12833292</v>
      </c>
      <c r="O35" s="244">
        <v>2023</v>
      </c>
      <c r="P35" s="93">
        <f>N35*VLOOKUP(O35,IPC_2024!$A:$C,3,FALSE)</f>
        <v>13500623.184</v>
      </c>
      <c r="Q35" s="93"/>
      <c r="R35" s="268" t="str">
        <f t="shared" si="1"/>
        <v/>
      </c>
      <c r="S35" s="273"/>
      <c r="T35" s="111"/>
      <c r="U35" s="112"/>
      <c r="V35" s="112"/>
      <c r="W35" s="112"/>
      <c r="X35" s="112"/>
      <c r="Y35" s="112"/>
    </row>
    <row r="36" spans="2:25" ht="15" outlineLevel="2" x14ac:dyDescent="0.25">
      <c r="B36" s="293"/>
      <c r="C36" s="113"/>
      <c r="D36" s="222"/>
      <c r="E36" s="101"/>
      <c r="F36" s="108" t="s">
        <v>476</v>
      </c>
      <c r="G36" s="121" t="s">
        <v>42</v>
      </c>
      <c r="H36" s="101" t="s">
        <v>22</v>
      </c>
      <c r="J36" s="192">
        <v>1539995</v>
      </c>
      <c r="K36" s="125"/>
      <c r="L36" s="110">
        <v>45169</v>
      </c>
      <c r="M36" s="110">
        <v>45169</v>
      </c>
      <c r="N36" s="238">
        <f t="shared" si="0"/>
        <v>1539995</v>
      </c>
      <c r="O36" s="244">
        <v>2023</v>
      </c>
      <c r="P36" s="93">
        <f>N36*VLOOKUP(O36,IPC_2024!$A:$C,3,FALSE)</f>
        <v>1620074.74</v>
      </c>
      <c r="Q36" s="93"/>
      <c r="R36" s="268" t="str">
        <f t="shared" si="1"/>
        <v/>
      </c>
      <c r="S36" s="273"/>
      <c r="T36" s="111"/>
      <c r="U36" s="112"/>
      <c r="V36" s="112"/>
      <c r="W36" s="112"/>
      <c r="X36" s="112"/>
      <c r="Y36" s="112"/>
    </row>
    <row r="37" spans="2:25" ht="15" outlineLevel="2" x14ac:dyDescent="0.25">
      <c r="B37" s="293"/>
      <c r="C37" s="113"/>
      <c r="D37" s="222"/>
      <c r="E37" s="101"/>
      <c r="F37" s="108" t="s">
        <v>478</v>
      </c>
      <c r="G37" s="121" t="s">
        <v>42</v>
      </c>
      <c r="H37" s="101" t="s">
        <v>22</v>
      </c>
      <c r="J37" s="192">
        <v>12833292</v>
      </c>
      <c r="K37" s="125"/>
      <c r="L37" s="110">
        <v>45260</v>
      </c>
      <c r="M37" s="110">
        <f>+L37</f>
        <v>45260</v>
      </c>
      <c r="N37" s="238">
        <f t="shared" si="0"/>
        <v>12833292</v>
      </c>
      <c r="O37" s="244">
        <v>2023</v>
      </c>
      <c r="P37" s="93">
        <f>N37*VLOOKUP(O37,IPC_2024!$A:$C,3,FALSE)</f>
        <v>13500623.184</v>
      </c>
      <c r="Q37" s="93"/>
      <c r="R37" s="268" t="str">
        <f t="shared" si="1"/>
        <v/>
      </c>
      <c r="S37" s="273"/>
      <c r="T37" s="111"/>
      <c r="U37" s="112"/>
      <c r="V37" s="112"/>
      <c r="W37" s="112"/>
      <c r="X37" s="112"/>
      <c r="Y37" s="112"/>
    </row>
    <row r="38" spans="2:25" ht="15" outlineLevel="2" x14ac:dyDescent="0.25">
      <c r="B38" s="293"/>
      <c r="C38" s="113"/>
      <c r="D38" s="222"/>
      <c r="E38" s="101"/>
      <c r="F38" s="108" t="s">
        <v>481</v>
      </c>
      <c r="G38" s="121" t="s">
        <v>42</v>
      </c>
      <c r="H38" s="101" t="s">
        <v>22</v>
      </c>
      <c r="J38" s="192">
        <v>23930001</v>
      </c>
      <c r="K38" s="125"/>
      <c r="L38" s="115">
        <v>45260</v>
      </c>
      <c r="M38" s="115">
        <v>45169</v>
      </c>
      <c r="N38" s="238">
        <f t="shared" si="0"/>
        <v>23930001</v>
      </c>
      <c r="O38" s="244">
        <v>2023</v>
      </c>
      <c r="P38" s="93">
        <f>N38*VLOOKUP(O38,IPC_2024!$A:$C,3,FALSE)</f>
        <v>25174361.052000001</v>
      </c>
      <c r="Q38" s="93"/>
      <c r="R38" s="268" t="str">
        <f t="shared" si="1"/>
        <v/>
      </c>
      <c r="S38" s="275"/>
      <c r="T38" s="111"/>
      <c r="U38" s="112"/>
      <c r="V38" s="112"/>
      <c r="W38" s="112"/>
      <c r="X38" s="112"/>
      <c r="Y38" s="112"/>
    </row>
    <row r="39" spans="2:25" ht="15" outlineLevel="1" x14ac:dyDescent="0.25">
      <c r="B39" s="293"/>
      <c r="C39" s="113"/>
      <c r="D39" s="222"/>
      <c r="E39" s="118" t="s">
        <v>1156</v>
      </c>
      <c r="F39" s="113" t="s">
        <v>1485</v>
      </c>
      <c r="G39" s="121"/>
      <c r="H39" s="101"/>
      <c r="J39" s="163">
        <f>SUM(J34:J38)</f>
        <v>174305267</v>
      </c>
      <c r="K39" s="125"/>
      <c r="L39" s="115"/>
      <c r="M39" s="115"/>
      <c r="N39" s="239">
        <f>SUM(N34:N38)</f>
        <v>174305267</v>
      </c>
      <c r="O39" s="101"/>
      <c r="P39" s="94">
        <f>SUM(P34:P38)</f>
        <v>183369140.884</v>
      </c>
      <c r="Q39" s="92" t="s">
        <v>1420</v>
      </c>
      <c r="R39" s="268">
        <f t="shared" si="1"/>
        <v>2.7525669977987387E-3</v>
      </c>
      <c r="S39" s="275" t="s">
        <v>1791</v>
      </c>
      <c r="T39" s="111"/>
      <c r="U39" s="112"/>
      <c r="V39" s="112"/>
      <c r="W39" s="112"/>
      <c r="X39" s="112"/>
      <c r="Y39" s="112"/>
    </row>
    <row r="40" spans="2:25" ht="15" outlineLevel="1" x14ac:dyDescent="0.25">
      <c r="B40" s="293"/>
      <c r="C40" s="113"/>
      <c r="D40" s="222"/>
      <c r="E40" s="118"/>
      <c r="F40" s="113"/>
      <c r="G40" s="121"/>
      <c r="H40" s="101"/>
      <c r="J40" s="163"/>
      <c r="K40" s="125"/>
      <c r="L40" s="115"/>
      <c r="M40" s="115"/>
      <c r="N40" s="238"/>
      <c r="O40" s="101"/>
      <c r="P40" s="93"/>
      <c r="Q40" s="93"/>
      <c r="R40" s="268" t="str">
        <f t="shared" si="1"/>
        <v/>
      </c>
      <c r="S40" s="275"/>
      <c r="T40" s="111"/>
      <c r="U40" s="112"/>
      <c r="V40" s="112"/>
      <c r="W40" s="112"/>
      <c r="X40" s="112"/>
      <c r="Y40" s="112"/>
    </row>
    <row r="41" spans="2:25" ht="15" outlineLevel="2" x14ac:dyDescent="0.25">
      <c r="B41" s="293"/>
      <c r="C41" s="108" t="s">
        <v>1246</v>
      </c>
      <c r="D41" s="222">
        <v>34321896</v>
      </c>
      <c r="E41" s="101" t="s">
        <v>469</v>
      </c>
      <c r="F41" s="108" t="s">
        <v>466</v>
      </c>
      <c r="G41" s="120" t="s">
        <v>470</v>
      </c>
      <c r="H41" s="101" t="s">
        <v>22</v>
      </c>
      <c r="J41" s="192">
        <v>1049996</v>
      </c>
      <c r="K41" s="125"/>
      <c r="L41" s="110">
        <v>45169</v>
      </c>
      <c r="M41" s="110">
        <v>45169</v>
      </c>
      <c r="N41" s="238">
        <f t="shared" si="0"/>
        <v>1049996</v>
      </c>
      <c r="O41" s="244">
        <v>2023</v>
      </c>
      <c r="P41" s="93">
        <f>N41*VLOOKUP(O41,IPC_2024!$A:$C,3,FALSE)</f>
        <v>1104595.7920000001</v>
      </c>
      <c r="Q41" s="93"/>
      <c r="R41" s="268" t="str">
        <f t="shared" si="1"/>
        <v/>
      </c>
      <c r="S41" s="273"/>
      <c r="T41" s="111"/>
      <c r="U41" s="112"/>
      <c r="V41" s="112"/>
      <c r="W41" s="112"/>
      <c r="X41" s="112"/>
      <c r="Y41" s="112"/>
    </row>
    <row r="42" spans="2:25" ht="15" outlineLevel="2" x14ac:dyDescent="0.25">
      <c r="B42" s="293"/>
      <c r="C42" s="113"/>
      <c r="D42" s="222"/>
      <c r="E42" s="101"/>
      <c r="F42" s="108" t="s">
        <v>476</v>
      </c>
      <c r="G42" s="120" t="s">
        <v>470</v>
      </c>
      <c r="H42" s="101" t="s">
        <v>22</v>
      </c>
      <c r="J42" s="192">
        <v>42000</v>
      </c>
      <c r="K42" s="125"/>
      <c r="L42" s="110">
        <v>45046</v>
      </c>
      <c r="M42" s="114">
        <f>+L42+30</f>
        <v>45076</v>
      </c>
      <c r="N42" s="238">
        <f t="shared" si="0"/>
        <v>42000</v>
      </c>
      <c r="O42" s="244">
        <v>2023</v>
      </c>
      <c r="P42" s="93">
        <f>N42*VLOOKUP(O42,IPC_2024!$A:$C,3,FALSE)</f>
        <v>44184</v>
      </c>
      <c r="Q42" s="93"/>
      <c r="R42" s="268" t="str">
        <f t="shared" si="1"/>
        <v/>
      </c>
      <c r="S42" s="274"/>
      <c r="T42" s="111"/>
      <c r="U42" s="112"/>
      <c r="V42" s="112"/>
      <c r="W42" s="112"/>
      <c r="X42" s="112"/>
      <c r="Y42" s="112"/>
    </row>
    <row r="43" spans="2:25" ht="15" outlineLevel="2" x14ac:dyDescent="0.25">
      <c r="B43" s="293"/>
      <c r="C43" s="113"/>
      <c r="D43" s="222"/>
      <c r="E43" s="101"/>
      <c r="F43" s="108" t="s">
        <v>478</v>
      </c>
      <c r="G43" s="120" t="s">
        <v>470</v>
      </c>
      <c r="H43" s="101" t="s">
        <v>22</v>
      </c>
      <c r="J43" s="192">
        <v>1049996</v>
      </c>
      <c r="K43" s="125"/>
      <c r="L43" s="110">
        <v>45260</v>
      </c>
      <c r="M43" s="110">
        <f>+L43</f>
        <v>45260</v>
      </c>
      <c r="N43" s="238">
        <f t="shared" si="0"/>
        <v>1049996</v>
      </c>
      <c r="O43" s="244">
        <v>2023</v>
      </c>
      <c r="P43" s="93">
        <f>N43*VLOOKUP(O43,IPC_2024!$A:$C,3,FALSE)</f>
        <v>1104595.7920000001</v>
      </c>
      <c r="Q43" s="93"/>
      <c r="R43" s="268" t="str">
        <f t="shared" si="1"/>
        <v/>
      </c>
      <c r="S43" s="273"/>
      <c r="T43" s="111"/>
      <c r="U43" s="112"/>
      <c r="V43" s="112"/>
      <c r="W43" s="112"/>
      <c r="X43" s="112"/>
      <c r="Y43" s="112"/>
    </row>
    <row r="44" spans="2:25" ht="15" outlineLevel="2" x14ac:dyDescent="0.25">
      <c r="B44" s="293"/>
      <c r="C44" s="113"/>
      <c r="D44" s="222"/>
      <c r="E44" s="101"/>
      <c r="F44" s="108" t="s">
        <v>481</v>
      </c>
      <c r="G44" s="120" t="s">
        <v>470</v>
      </c>
      <c r="H44" s="101" t="s">
        <v>22</v>
      </c>
      <c r="J44" s="192">
        <v>2519733</v>
      </c>
      <c r="K44" s="125"/>
      <c r="L44" s="115">
        <v>45046</v>
      </c>
      <c r="M44" s="114">
        <f>+L44+30</f>
        <v>45076</v>
      </c>
      <c r="N44" s="238">
        <f t="shared" si="0"/>
        <v>2519733</v>
      </c>
      <c r="O44" s="244">
        <v>2023</v>
      </c>
      <c r="P44" s="93">
        <f>N44*VLOOKUP(O44,IPC_2024!$A:$C,3,FALSE)</f>
        <v>2650759.1159999999</v>
      </c>
      <c r="Q44" s="93"/>
      <c r="R44" s="268" t="str">
        <f t="shared" si="1"/>
        <v/>
      </c>
      <c r="S44" s="274"/>
      <c r="T44" s="111"/>
      <c r="U44" s="112"/>
      <c r="V44" s="112"/>
      <c r="W44" s="112"/>
      <c r="X44" s="112"/>
      <c r="Y44" s="112"/>
    </row>
    <row r="45" spans="2:25" ht="15" outlineLevel="1" x14ac:dyDescent="0.25">
      <c r="B45" s="293"/>
      <c r="C45" s="113"/>
      <c r="D45" s="222"/>
      <c r="E45" s="118" t="s">
        <v>1163</v>
      </c>
      <c r="F45" s="113" t="s">
        <v>1485</v>
      </c>
      <c r="G45" s="120"/>
      <c r="H45" s="101"/>
      <c r="J45" s="163">
        <f>SUM(J41:J44)</f>
        <v>4661725</v>
      </c>
      <c r="K45" s="125"/>
      <c r="L45" s="115"/>
      <c r="M45" s="114"/>
      <c r="N45" s="239">
        <f>SUM(N41:N44)</f>
        <v>4661725</v>
      </c>
      <c r="O45" s="243"/>
      <c r="P45" s="94">
        <f>SUM(P41:P44)</f>
        <v>4904134.7</v>
      </c>
      <c r="Q45" s="92" t="s">
        <v>1420</v>
      </c>
      <c r="R45" s="268">
        <f t="shared" si="1"/>
        <v>7.3616308954182815E-5</v>
      </c>
      <c r="S45" s="274"/>
      <c r="T45" s="111"/>
      <c r="U45" s="112"/>
      <c r="V45" s="112"/>
      <c r="W45" s="112"/>
      <c r="X45" s="112"/>
      <c r="Y45" s="112"/>
    </row>
    <row r="46" spans="2:25" ht="15" outlineLevel="1" x14ac:dyDescent="0.25">
      <c r="B46" s="293"/>
      <c r="C46" s="113"/>
      <c r="D46" s="222"/>
      <c r="E46" s="118"/>
      <c r="F46" s="113"/>
      <c r="G46" s="120"/>
      <c r="H46" s="101"/>
      <c r="J46" s="163"/>
      <c r="K46" s="125"/>
      <c r="L46" s="115"/>
      <c r="M46" s="114"/>
      <c r="N46" s="238"/>
      <c r="O46" s="243"/>
      <c r="P46" s="93"/>
      <c r="Q46" s="93"/>
      <c r="R46" s="268" t="str">
        <f t="shared" si="1"/>
        <v/>
      </c>
      <c r="S46" s="274"/>
      <c r="T46" s="111"/>
      <c r="U46" s="112"/>
      <c r="V46" s="112"/>
      <c r="W46" s="112"/>
      <c r="X46" s="112"/>
      <c r="Y46" s="112"/>
    </row>
    <row r="47" spans="2:25" ht="15" outlineLevel="2" x14ac:dyDescent="0.25">
      <c r="B47" s="293"/>
      <c r="C47" s="108" t="s">
        <v>1246</v>
      </c>
      <c r="D47" s="222">
        <v>12131578</v>
      </c>
      <c r="E47" s="101" t="s">
        <v>39</v>
      </c>
      <c r="F47" s="108" t="s">
        <v>379</v>
      </c>
      <c r="G47" s="120" t="s">
        <v>40</v>
      </c>
      <c r="H47" s="101" t="s">
        <v>22</v>
      </c>
      <c r="J47" s="192">
        <v>5000000</v>
      </c>
      <c r="K47" s="125"/>
      <c r="L47" s="110">
        <v>45290</v>
      </c>
      <c r="M47" s="110">
        <f>+L47</f>
        <v>45290</v>
      </c>
      <c r="N47" s="238">
        <f t="shared" si="0"/>
        <v>5000000</v>
      </c>
      <c r="O47" s="244">
        <v>2023</v>
      </c>
      <c r="P47" s="93">
        <f>N47*VLOOKUP(O47,IPC_2024!$A:$C,3,FALSE)</f>
        <v>5260000</v>
      </c>
      <c r="Q47" s="93"/>
      <c r="R47" s="268" t="str">
        <f t="shared" si="1"/>
        <v/>
      </c>
      <c r="S47" s="273"/>
      <c r="T47" s="111"/>
      <c r="U47" s="112"/>
      <c r="V47" s="112"/>
      <c r="W47" s="112"/>
      <c r="X47" s="112"/>
      <c r="Y47" s="112"/>
    </row>
    <row r="48" spans="2:25" ht="15" outlineLevel="2" x14ac:dyDescent="0.25">
      <c r="B48" s="293"/>
      <c r="C48" s="113"/>
      <c r="D48" s="222"/>
      <c r="E48" s="101"/>
      <c r="F48" s="108" t="s">
        <v>443</v>
      </c>
      <c r="G48" s="120" t="s">
        <v>40</v>
      </c>
      <c r="H48" s="101" t="s">
        <v>22</v>
      </c>
      <c r="J48" s="192">
        <v>265223306</v>
      </c>
      <c r="K48" s="125"/>
      <c r="L48" s="110">
        <v>45168</v>
      </c>
      <c r="M48" s="110">
        <v>45168</v>
      </c>
      <c r="N48" s="238">
        <f t="shared" si="0"/>
        <v>265223306</v>
      </c>
      <c r="O48" s="244">
        <v>2023</v>
      </c>
      <c r="P48" s="93">
        <f>N48*VLOOKUP(O48,IPC_2024!$A:$C,3,FALSE)</f>
        <v>279014917.912</v>
      </c>
      <c r="Q48" s="93"/>
      <c r="R48" s="268" t="str">
        <f t="shared" si="1"/>
        <v/>
      </c>
      <c r="S48" s="273"/>
      <c r="T48" s="111"/>
      <c r="U48" s="112"/>
      <c r="V48" s="112"/>
      <c r="W48" s="112"/>
      <c r="X48" s="112"/>
      <c r="Y48" s="112"/>
    </row>
    <row r="49" spans="2:25" ht="15" outlineLevel="2" x14ac:dyDescent="0.25">
      <c r="B49" s="293"/>
      <c r="C49" s="113"/>
      <c r="D49" s="222"/>
      <c r="E49" s="101"/>
      <c r="F49" s="108" t="s">
        <v>466</v>
      </c>
      <c r="G49" s="120" t="s">
        <v>40</v>
      </c>
      <c r="H49" s="101" t="s">
        <v>22</v>
      </c>
      <c r="J49" s="192">
        <v>21508256</v>
      </c>
      <c r="K49" s="125"/>
      <c r="L49" s="110">
        <v>45126</v>
      </c>
      <c r="M49" s="114">
        <f>+L49+30</f>
        <v>45156</v>
      </c>
      <c r="N49" s="238">
        <f t="shared" si="0"/>
        <v>21508256</v>
      </c>
      <c r="O49" s="244">
        <v>2023</v>
      </c>
      <c r="P49" s="93">
        <f>N49*VLOOKUP(O49,IPC_2024!$A:$C,3,FALSE)</f>
        <v>22626685.312000003</v>
      </c>
      <c r="Q49" s="93"/>
      <c r="R49" s="268" t="str">
        <f t="shared" si="1"/>
        <v/>
      </c>
      <c r="S49" s="274"/>
      <c r="T49" s="111"/>
      <c r="U49" s="112"/>
      <c r="V49" s="112"/>
      <c r="W49" s="112"/>
      <c r="X49" s="112"/>
      <c r="Y49" s="112"/>
    </row>
    <row r="50" spans="2:25" ht="15" outlineLevel="2" x14ac:dyDescent="0.25">
      <c r="B50" s="293"/>
      <c r="C50" s="113"/>
      <c r="D50" s="222"/>
      <c r="E50" s="101"/>
      <c r="F50" s="108" t="s">
        <v>476</v>
      </c>
      <c r="G50" s="101" t="s">
        <v>40</v>
      </c>
      <c r="H50" s="101" t="s">
        <v>22</v>
      </c>
      <c r="J50" s="192">
        <v>2581000</v>
      </c>
      <c r="K50" s="125"/>
      <c r="L50" s="110">
        <v>45046</v>
      </c>
      <c r="M50" s="114">
        <f>+L50+30</f>
        <v>45076</v>
      </c>
      <c r="N50" s="238">
        <f t="shared" si="0"/>
        <v>2581000</v>
      </c>
      <c r="O50" s="244">
        <v>2023</v>
      </c>
      <c r="P50" s="93">
        <f>N50*VLOOKUP(O50,IPC_2024!$A:$C,3,FALSE)</f>
        <v>2715212</v>
      </c>
      <c r="Q50" s="93"/>
      <c r="R50" s="268" t="str">
        <f t="shared" si="1"/>
        <v/>
      </c>
      <c r="S50" s="274"/>
      <c r="T50" s="111"/>
      <c r="U50" s="112"/>
      <c r="V50" s="112"/>
      <c r="W50" s="112"/>
      <c r="X50" s="112"/>
      <c r="Y50" s="112"/>
    </row>
    <row r="51" spans="2:25" ht="15" outlineLevel="2" x14ac:dyDescent="0.25">
      <c r="B51" s="293"/>
      <c r="C51" s="113"/>
      <c r="D51" s="222"/>
      <c r="E51" s="101"/>
      <c r="F51" s="108" t="s">
        <v>478</v>
      </c>
      <c r="G51" s="101" t="s">
        <v>40</v>
      </c>
      <c r="H51" s="101" t="s">
        <v>22</v>
      </c>
      <c r="J51" s="192">
        <v>21508256</v>
      </c>
      <c r="K51" s="125"/>
      <c r="L51" s="110">
        <v>45046</v>
      </c>
      <c r="M51" s="110">
        <f>+L51</f>
        <v>45046</v>
      </c>
      <c r="N51" s="238">
        <f t="shared" si="0"/>
        <v>21508256</v>
      </c>
      <c r="O51" s="244">
        <v>2023</v>
      </c>
      <c r="P51" s="93">
        <f>N51*VLOOKUP(O51,IPC_2024!$A:$C,3,FALSE)</f>
        <v>22626685.312000003</v>
      </c>
      <c r="Q51" s="93"/>
      <c r="R51" s="268" t="str">
        <f t="shared" si="1"/>
        <v/>
      </c>
      <c r="S51" s="273"/>
      <c r="T51" s="111"/>
      <c r="U51" s="112"/>
      <c r="V51" s="112"/>
      <c r="W51" s="112"/>
      <c r="X51" s="112"/>
      <c r="Y51" s="112"/>
    </row>
    <row r="52" spans="2:25" ht="15" outlineLevel="2" x14ac:dyDescent="0.25">
      <c r="B52" s="293"/>
      <c r="C52" s="113"/>
      <c r="D52" s="222"/>
      <c r="E52" s="101"/>
      <c r="F52" s="108" t="s">
        <v>481</v>
      </c>
      <c r="G52" s="101" t="s">
        <v>40</v>
      </c>
      <c r="H52" s="101" t="s">
        <v>22</v>
      </c>
      <c r="J52" s="192">
        <v>19702166</v>
      </c>
      <c r="K52" s="125"/>
      <c r="L52" s="115">
        <v>45260</v>
      </c>
      <c r="M52" s="115">
        <v>45169</v>
      </c>
      <c r="N52" s="238">
        <f t="shared" si="0"/>
        <v>19702166</v>
      </c>
      <c r="O52" s="244">
        <v>2023</v>
      </c>
      <c r="P52" s="93">
        <f>N52*VLOOKUP(O52,IPC_2024!$A:$C,3,FALSE)</f>
        <v>20726678.631999999</v>
      </c>
      <c r="Q52" s="93"/>
      <c r="R52" s="268" t="str">
        <f t="shared" si="1"/>
        <v/>
      </c>
      <c r="S52" s="275"/>
      <c r="T52" s="111"/>
      <c r="U52" s="112"/>
      <c r="V52" s="112"/>
      <c r="W52" s="112"/>
      <c r="X52" s="112"/>
      <c r="Y52" s="112"/>
    </row>
    <row r="53" spans="2:25" ht="25.5" outlineLevel="2" x14ac:dyDescent="0.25">
      <c r="B53" s="293"/>
      <c r="C53" s="113"/>
      <c r="D53" s="222"/>
      <c r="E53" s="101"/>
      <c r="F53" s="108" t="s">
        <v>1374</v>
      </c>
      <c r="G53" s="101"/>
      <c r="H53" s="101"/>
      <c r="J53" s="192">
        <v>201199380</v>
      </c>
      <c r="K53" s="125"/>
      <c r="L53" s="115"/>
      <c r="M53" s="115"/>
      <c r="N53" s="238">
        <f t="shared" si="0"/>
        <v>201199380</v>
      </c>
      <c r="O53" s="101">
        <v>2023</v>
      </c>
      <c r="P53" s="93">
        <f>N53*VLOOKUP(O53,IPC_2024!$A:$C,3,FALSE)</f>
        <v>211661747.76000002</v>
      </c>
      <c r="Q53" s="93"/>
      <c r="R53" s="268" t="str">
        <f t="shared" si="1"/>
        <v/>
      </c>
      <c r="S53" s="275"/>
      <c r="T53" s="111"/>
      <c r="U53" s="112"/>
      <c r="V53" s="112"/>
      <c r="W53" s="112"/>
      <c r="X53" s="112"/>
      <c r="Y53" s="112"/>
    </row>
    <row r="54" spans="2:25" ht="15" outlineLevel="2" x14ac:dyDescent="0.25">
      <c r="B54" s="293"/>
      <c r="C54" s="113"/>
      <c r="D54" s="222"/>
      <c r="E54" s="101"/>
      <c r="F54" s="108" t="s">
        <v>1393</v>
      </c>
      <c r="G54" s="101" t="s">
        <v>484</v>
      </c>
      <c r="H54" s="101" t="s">
        <v>22</v>
      </c>
      <c r="J54" s="192">
        <v>22394444</v>
      </c>
      <c r="K54" s="125"/>
      <c r="L54" s="115">
        <v>45016</v>
      </c>
      <c r="M54" s="114">
        <f>+L54+30</f>
        <v>45046</v>
      </c>
      <c r="N54" s="238">
        <f t="shared" si="0"/>
        <v>22394444</v>
      </c>
      <c r="O54" s="244">
        <v>2023</v>
      </c>
      <c r="P54" s="93">
        <f>N54*VLOOKUP(O54,IPC_2024!$A:$C,3,FALSE)</f>
        <v>23558955.088</v>
      </c>
      <c r="Q54" s="93"/>
      <c r="R54" s="268" t="str">
        <f t="shared" si="1"/>
        <v/>
      </c>
      <c r="S54" s="274"/>
      <c r="T54" s="111"/>
      <c r="U54" s="112"/>
      <c r="V54" s="112"/>
      <c r="W54" s="112"/>
      <c r="X54" s="112"/>
      <c r="Y54" s="112"/>
    </row>
    <row r="55" spans="2:25" ht="15" outlineLevel="1" x14ac:dyDescent="0.25">
      <c r="B55" s="293"/>
      <c r="C55" s="113"/>
      <c r="D55" s="222"/>
      <c r="E55" s="118" t="s">
        <v>1145</v>
      </c>
      <c r="F55" s="113" t="s">
        <v>1485</v>
      </c>
      <c r="G55" s="101"/>
      <c r="H55" s="101"/>
      <c r="J55" s="163">
        <f>SUM(J47:J54)</f>
        <v>559116808</v>
      </c>
      <c r="K55" s="125"/>
      <c r="L55" s="115"/>
      <c r="M55" s="115"/>
      <c r="N55" s="239">
        <f>SUM(N47:N54)</f>
        <v>559116808</v>
      </c>
      <c r="O55" s="101"/>
      <c r="P55" s="94">
        <f>SUM(P47:P54)</f>
        <v>588190882.01600003</v>
      </c>
      <c r="Q55" s="92" t="s">
        <v>1420</v>
      </c>
      <c r="R55" s="268">
        <f t="shared" si="1"/>
        <v>8.8293744652901043E-3</v>
      </c>
      <c r="S55" s="275"/>
      <c r="T55" s="111"/>
      <c r="U55" s="112"/>
      <c r="V55" s="112"/>
      <c r="W55" s="112"/>
      <c r="X55" s="112"/>
      <c r="Y55" s="112"/>
    </row>
    <row r="56" spans="2:25" ht="15" outlineLevel="1" x14ac:dyDescent="0.25">
      <c r="B56" s="293"/>
      <c r="C56" s="113"/>
      <c r="D56" s="222"/>
      <c r="E56" s="118"/>
      <c r="F56" s="113"/>
      <c r="G56" s="101"/>
      <c r="H56" s="101"/>
      <c r="J56" s="163"/>
      <c r="K56" s="125"/>
      <c r="L56" s="115"/>
      <c r="M56" s="115"/>
      <c r="N56" s="238"/>
      <c r="O56" s="101"/>
      <c r="P56" s="93"/>
      <c r="Q56" s="93"/>
      <c r="R56" s="268" t="str">
        <f t="shared" si="1"/>
        <v/>
      </c>
      <c r="S56" s="275"/>
      <c r="T56" s="111"/>
      <c r="U56" s="112"/>
      <c r="V56" s="112"/>
      <c r="W56" s="112"/>
      <c r="X56" s="112"/>
      <c r="Y56" s="112"/>
    </row>
    <row r="57" spans="2:25" ht="15" outlineLevel="2" x14ac:dyDescent="0.25">
      <c r="B57" s="293"/>
      <c r="C57" s="108" t="s">
        <v>1246</v>
      </c>
      <c r="D57" s="222">
        <v>11381077</v>
      </c>
      <c r="E57" s="101" t="s">
        <v>385</v>
      </c>
      <c r="F57" s="108" t="s">
        <v>379</v>
      </c>
      <c r="G57" s="121" t="s">
        <v>386</v>
      </c>
      <c r="H57" s="101" t="s">
        <v>22</v>
      </c>
      <c r="J57" s="192">
        <v>4452000</v>
      </c>
      <c r="K57" s="125"/>
      <c r="L57" s="110">
        <v>45260</v>
      </c>
      <c r="M57" s="110">
        <f>+L57</f>
        <v>45260</v>
      </c>
      <c r="N57" s="238">
        <f t="shared" si="0"/>
        <v>4452000</v>
      </c>
      <c r="O57" s="244">
        <v>2023</v>
      </c>
      <c r="P57" s="93">
        <f>N57*VLOOKUP(O57,IPC_2024!$A:$C,3,FALSE)</f>
        <v>4683504</v>
      </c>
      <c r="Q57" s="93"/>
      <c r="R57" s="268" t="str">
        <f t="shared" si="1"/>
        <v/>
      </c>
      <c r="S57" s="273"/>
      <c r="T57" s="111"/>
      <c r="U57" s="112"/>
      <c r="V57" s="112"/>
      <c r="W57" s="112"/>
      <c r="X57" s="112"/>
      <c r="Y57" s="112"/>
    </row>
    <row r="58" spans="2:25" ht="15" outlineLevel="2" x14ac:dyDescent="0.25">
      <c r="B58" s="293"/>
      <c r="C58" s="113"/>
      <c r="D58" s="222"/>
      <c r="E58" s="101"/>
      <c r="F58" s="108" t="s">
        <v>443</v>
      </c>
      <c r="G58" s="121" t="s">
        <v>386</v>
      </c>
      <c r="H58" s="101" t="s">
        <v>22</v>
      </c>
      <c r="J58" s="192">
        <v>17562466.670000002</v>
      </c>
      <c r="K58" s="125"/>
      <c r="L58" s="110">
        <v>45168</v>
      </c>
      <c r="M58" s="110">
        <v>45168</v>
      </c>
      <c r="N58" s="238">
        <f t="shared" si="0"/>
        <v>17562466.670000002</v>
      </c>
      <c r="O58" s="244">
        <v>2023</v>
      </c>
      <c r="P58" s="93">
        <f>N58*VLOOKUP(O58,IPC_2024!$A:$C,3,FALSE)</f>
        <v>18475714.936840001</v>
      </c>
      <c r="Q58" s="93"/>
      <c r="R58" s="268" t="str">
        <f t="shared" si="1"/>
        <v/>
      </c>
      <c r="S58" s="273"/>
      <c r="T58" s="111"/>
      <c r="U58" s="112"/>
      <c r="V58" s="112"/>
      <c r="W58" s="112"/>
      <c r="X58" s="112"/>
      <c r="Y58" s="112"/>
    </row>
    <row r="59" spans="2:25" ht="15" outlineLevel="2" x14ac:dyDescent="0.25">
      <c r="B59" s="293"/>
      <c r="C59" s="113"/>
      <c r="D59" s="222"/>
      <c r="E59" s="101"/>
      <c r="F59" s="108" t="s">
        <v>481</v>
      </c>
      <c r="G59" s="119" t="s">
        <v>386</v>
      </c>
      <c r="H59" s="101" t="s">
        <v>22</v>
      </c>
      <c r="J59" s="192">
        <v>23800000</v>
      </c>
      <c r="K59" s="125"/>
      <c r="L59" s="115">
        <v>45260</v>
      </c>
      <c r="M59" s="115">
        <v>45169</v>
      </c>
      <c r="N59" s="238">
        <f t="shared" si="0"/>
        <v>23800000</v>
      </c>
      <c r="O59" s="244">
        <v>2023</v>
      </c>
      <c r="P59" s="93">
        <f>N59*VLOOKUP(O59,IPC_2024!$A:$C,3,FALSE)</f>
        <v>25037600</v>
      </c>
      <c r="Q59" s="93"/>
      <c r="R59" s="268" t="str">
        <f t="shared" si="1"/>
        <v/>
      </c>
      <c r="S59" s="275"/>
      <c r="T59" s="111"/>
      <c r="U59" s="112"/>
      <c r="V59" s="112"/>
      <c r="W59" s="112"/>
      <c r="X59" s="112"/>
      <c r="Y59" s="112"/>
    </row>
    <row r="60" spans="2:25" ht="15" outlineLevel="1" x14ac:dyDescent="0.25">
      <c r="B60" s="293"/>
      <c r="C60" s="113"/>
      <c r="D60" s="222"/>
      <c r="E60" s="118" t="s">
        <v>1141</v>
      </c>
      <c r="F60" s="113" t="s">
        <v>1485</v>
      </c>
      <c r="G60" s="119"/>
      <c r="H60" s="101"/>
      <c r="J60" s="163">
        <f>SUM(J57:J59)</f>
        <v>45814466.670000002</v>
      </c>
      <c r="K60" s="125"/>
      <c r="L60" s="115"/>
      <c r="M60" s="115"/>
      <c r="N60" s="239">
        <f>SUM(N57:N59)</f>
        <v>45814466.670000002</v>
      </c>
      <c r="O60" s="101"/>
      <c r="P60" s="94">
        <f>SUM(P57:P59)</f>
        <v>48196818.936839998</v>
      </c>
      <c r="Q60" s="92" t="s">
        <v>1420</v>
      </c>
      <c r="R60" s="268">
        <f t="shared" si="1"/>
        <v>7.2348581972334937E-4</v>
      </c>
      <c r="S60" s="275"/>
      <c r="T60" s="111"/>
      <c r="U60" s="112"/>
      <c r="V60" s="112"/>
      <c r="W60" s="112"/>
      <c r="X60" s="112"/>
      <c r="Y60" s="112"/>
    </row>
    <row r="61" spans="2:25" ht="15" outlineLevel="1" x14ac:dyDescent="0.25">
      <c r="B61" s="293"/>
      <c r="C61" s="113"/>
      <c r="D61" s="222"/>
      <c r="E61" s="118"/>
      <c r="F61" s="113"/>
      <c r="G61" s="119"/>
      <c r="H61" s="101"/>
      <c r="J61" s="163"/>
      <c r="K61" s="125"/>
      <c r="L61" s="115"/>
      <c r="M61" s="115"/>
      <c r="N61" s="238"/>
      <c r="O61" s="101"/>
      <c r="P61" s="93"/>
      <c r="Q61" s="93"/>
      <c r="R61" s="268" t="str">
        <f t="shared" si="1"/>
        <v/>
      </c>
      <c r="S61" s="275"/>
      <c r="T61" s="111"/>
      <c r="U61" s="112"/>
      <c r="V61" s="112"/>
      <c r="W61" s="112"/>
      <c r="X61" s="112"/>
      <c r="Y61" s="112"/>
    </row>
    <row r="62" spans="2:25" ht="15" outlineLevel="2" x14ac:dyDescent="0.25">
      <c r="B62" s="293"/>
      <c r="C62" s="108" t="s">
        <v>1246</v>
      </c>
      <c r="D62" s="222">
        <v>19447971</v>
      </c>
      <c r="E62" s="101" t="s">
        <v>444</v>
      </c>
      <c r="F62" s="108" t="s">
        <v>443</v>
      </c>
      <c r="G62" s="120" t="s">
        <v>445</v>
      </c>
      <c r="H62" s="101" t="s">
        <v>22</v>
      </c>
      <c r="J62" s="192">
        <v>24000000</v>
      </c>
      <c r="K62" s="125"/>
      <c r="L62" s="110">
        <v>45168</v>
      </c>
      <c r="M62" s="110">
        <f>+L62</f>
        <v>45168</v>
      </c>
      <c r="N62" s="238">
        <f t="shared" si="0"/>
        <v>24000000</v>
      </c>
      <c r="O62" s="244">
        <v>2023</v>
      </c>
      <c r="P62" s="93">
        <f>N62*VLOOKUP(O62,IPC_2024!$A:$C,3,FALSE)</f>
        <v>25248000</v>
      </c>
      <c r="Q62" s="93"/>
      <c r="R62" s="268" t="str">
        <f t="shared" si="1"/>
        <v/>
      </c>
      <c r="S62" s="273"/>
      <c r="T62" s="111"/>
      <c r="U62" s="112"/>
      <c r="V62" s="112"/>
      <c r="W62" s="112"/>
      <c r="X62" s="112"/>
      <c r="Y62" s="112"/>
    </row>
    <row r="63" spans="2:25" ht="15" outlineLevel="2" x14ac:dyDescent="0.25">
      <c r="B63" s="293"/>
      <c r="C63" s="113"/>
      <c r="D63" s="222"/>
      <c r="E63" s="101"/>
      <c r="F63" s="108" t="s">
        <v>1424</v>
      </c>
      <c r="G63" s="120"/>
      <c r="H63" s="101"/>
      <c r="J63" s="192">
        <v>17330000</v>
      </c>
      <c r="K63" s="125"/>
      <c r="L63" s="110"/>
      <c r="M63" s="110"/>
      <c r="N63" s="238">
        <f t="shared" si="0"/>
        <v>17330000</v>
      </c>
      <c r="O63" s="244">
        <v>2023</v>
      </c>
      <c r="P63" s="93">
        <f>N63*VLOOKUP(O63,IPC_2024!$A:$C,3,FALSE)</f>
        <v>18231160</v>
      </c>
      <c r="Q63" s="93"/>
      <c r="R63" s="268" t="str">
        <f t="shared" si="1"/>
        <v/>
      </c>
      <c r="S63" s="273"/>
      <c r="T63" s="111"/>
      <c r="U63" s="112"/>
      <c r="V63" s="112"/>
      <c r="W63" s="112"/>
      <c r="X63" s="112"/>
      <c r="Y63" s="112"/>
    </row>
    <row r="64" spans="2:25" ht="15" outlineLevel="1" x14ac:dyDescent="0.25">
      <c r="B64" s="293"/>
      <c r="C64" s="113"/>
      <c r="D64" s="222"/>
      <c r="E64" s="118" t="s">
        <v>1148</v>
      </c>
      <c r="F64" s="113" t="s">
        <v>1485</v>
      </c>
      <c r="G64" s="120"/>
      <c r="H64" s="101"/>
      <c r="J64" s="163">
        <f>SUM(J62:J63)</f>
        <v>41330000</v>
      </c>
      <c r="K64" s="125"/>
      <c r="L64" s="110"/>
      <c r="M64" s="110"/>
      <c r="N64" s="239">
        <f>SUM(N62:N63)</f>
        <v>41330000</v>
      </c>
      <c r="O64" s="244"/>
      <c r="P64" s="94">
        <f>SUM(P62:P63)</f>
        <v>43479160</v>
      </c>
      <c r="Q64" s="92" t="s">
        <v>1420</v>
      </c>
      <c r="R64" s="268">
        <f t="shared" si="1"/>
        <v>6.5266871149121319E-4</v>
      </c>
      <c r="S64" s="273"/>
      <c r="T64" s="111"/>
      <c r="U64" s="112"/>
      <c r="V64" s="112"/>
      <c r="W64" s="112"/>
      <c r="X64" s="112"/>
      <c r="Y64" s="112"/>
    </row>
    <row r="65" spans="2:25" ht="15" outlineLevel="1" x14ac:dyDescent="0.25">
      <c r="B65" s="293"/>
      <c r="C65" s="113"/>
      <c r="D65" s="222"/>
      <c r="E65" s="118"/>
      <c r="F65" s="113"/>
      <c r="G65" s="120"/>
      <c r="H65" s="101"/>
      <c r="J65" s="163"/>
      <c r="K65" s="125"/>
      <c r="L65" s="110"/>
      <c r="M65" s="110"/>
      <c r="N65" s="238"/>
      <c r="O65" s="244"/>
      <c r="P65" s="93"/>
      <c r="Q65" s="93"/>
      <c r="R65" s="268" t="str">
        <f t="shared" si="1"/>
        <v/>
      </c>
      <c r="S65" s="273"/>
      <c r="T65" s="111"/>
      <c r="U65" s="112"/>
      <c r="V65" s="112"/>
      <c r="W65" s="112"/>
      <c r="X65" s="112"/>
      <c r="Y65" s="112"/>
    </row>
    <row r="66" spans="2:25" ht="15" outlineLevel="2" x14ac:dyDescent="0.25">
      <c r="B66" s="293"/>
      <c r="C66" s="108" t="s">
        <v>1246</v>
      </c>
      <c r="D66" s="222">
        <v>79916405</v>
      </c>
      <c r="E66" s="101" t="s">
        <v>384</v>
      </c>
      <c r="F66" s="108" t="s">
        <v>379</v>
      </c>
      <c r="G66" s="101" t="s">
        <v>69</v>
      </c>
      <c r="H66" s="101" t="s">
        <v>22</v>
      </c>
      <c r="J66" s="163">
        <v>760000</v>
      </c>
      <c r="K66" s="125"/>
      <c r="L66" s="110">
        <v>42198</v>
      </c>
      <c r="M66" s="110">
        <v>42198</v>
      </c>
      <c r="N66" s="239">
        <f t="shared" si="0"/>
        <v>760000</v>
      </c>
      <c r="O66" s="244">
        <v>2015</v>
      </c>
      <c r="P66" s="94">
        <f>N66*VLOOKUP(O66,IPC_2024!$A:$C,3,FALSE)</f>
        <v>1250472.9196188704</v>
      </c>
      <c r="Q66" s="92" t="s">
        <v>1420</v>
      </c>
      <c r="R66" s="268">
        <f t="shared" si="1"/>
        <v>1.8770936448687222E-5</v>
      </c>
      <c r="S66" s="273"/>
      <c r="T66" s="111"/>
      <c r="U66" s="112"/>
      <c r="V66" s="112"/>
      <c r="W66" s="112"/>
      <c r="X66" s="112"/>
      <c r="Y66" s="112"/>
    </row>
    <row r="67" spans="2:25" ht="15" outlineLevel="2" x14ac:dyDescent="0.25">
      <c r="B67" s="293"/>
      <c r="C67" s="108"/>
      <c r="D67" s="222"/>
      <c r="E67" s="101"/>
      <c r="F67" s="108"/>
      <c r="G67" s="101"/>
      <c r="H67" s="101"/>
      <c r="J67" s="163"/>
      <c r="K67" s="125"/>
      <c r="L67" s="110"/>
      <c r="M67" s="110"/>
      <c r="N67" s="238"/>
      <c r="O67" s="244"/>
      <c r="P67" s="93"/>
      <c r="Q67" s="93"/>
      <c r="R67" s="268" t="str">
        <f t="shared" si="1"/>
        <v/>
      </c>
      <c r="S67" s="273"/>
      <c r="T67" s="111"/>
      <c r="U67" s="112"/>
      <c r="V67" s="112"/>
      <c r="W67" s="112"/>
      <c r="X67" s="112"/>
      <c r="Y67" s="112"/>
    </row>
    <row r="68" spans="2:25" ht="15" outlineLevel="2" x14ac:dyDescent="0.25">
      <c r="B68" s="293"/>
      <c r="C68" s="108" t="s">
        <v>1246</v>
      </c>
      <c r="D68" s="222">
        <v>53103525</v>
      </c>
      <c r="E68" s="101" t="s">
        <v>471</v>
      </c>
      <c r="F68" s="108" t="s">
        <v>466</v>
      </c>
      <c r="G68" s="119" t="s">
        <v>472</v>
      </c>
      <c r="H68" s="101" t="s">
        <v>22</v>
      </c>
      <c r="J68" s="192">
        <v>1618162</v>
      </c>
      <c r="K68" s="125"/>
      <c r="L68" s="110">
        <v>45169</v>
      </c>
      <c r="M68" s="110">
        <v>45169</v>
      </c>
      <c r="N68" s="238">
        <f t="shared" si="0"/>
        <v>1618162</v>
      </c>
      <c r="O68" s="244">
        <v>2023</v>
      </c>
      <c r="P68" s="93">
        <f>N68*VLOOKUP(O68,IPC_2024!$A:$C,3,FALSE)</f>
        <v>1702306.4240000001</v>
      </c>
      <c r="Q68" s="93"/>
      <c r="R68" s="268" t="str">
        <f t="shared" si="1"/>
        <v/>
      </c>
      <c r="S68" s="273"/>
      <c r="T68" s="111"/>
      <c r="U68" s="112"/>
      <c r="V68" s="112"/>
      <c r="W68" s="112"/>
      <c r="X68" s="112"/>
      <c r="Y68" s="112"/>
    </row>
    <row r="69" spans="2:25" ht="15" outlineLevel="2" x14ac:dyDescent="0.25">
      <c r="B69" s="293"/>
      <c r="C69" s="113"/>
      <c r="D69" s="222"/>
      <c r="E69" s="101"/>
      <c r="F69" s="108" t="s">
        <v>476</v>
      </c>
      <c r="G69" s="119" t="s">
        <v>472</v>
      </c>
      <c r="H69" s="101" t="s">
        <v>22</v>
      </c>
      <c r="J69" s="192">
        <v>80907</v>
      </c>
      <c r="K69" s="125"/>
      <c r="L69" s="110">
        <v>45046</v>
      </c>
      <c r="M69" s="114">
        <f>+L69+30</f>
        <v>45076</v>
      </c>
      <c r="N69" s="238">
        <f t="shared" si="0"/>
        <v>80907</v>
      </c>
      <c r="O69" s="244">
        <v>2023</v>
      </c>
      <c r="P69" s="93">
        <f>N69*VLOOKUP(O69,IPC_2024!$A:$C,3,FALSE)</f>
        <v>85114.164000000004</v>
      </c>
      <c r="Q69" s="93"/>
      <c r="R69" s="268" t="str">
        <f t="shared" si="1"/>
        <v/>
      </c>
      <c r="S69" s="274"/>
      <c r="T69" s="111"/>
      <c r="U69" s="112"/>
      <c r="V69" s="112"/>
      <c r="W69" s="112"/>
      <c r="X69" s="112"/>
      <c r="Y69" s="112"/>
    </row>
    <row r="70" spans="2:25" ht="15" outlineLevel="2" x14ac:dyDescent="0.25">
      <c r="B70" s="293"/>
      <c r="C70" s="113"/>
      <c r="D70" s="222"/>
      <c r="E70" s="101"/>
      <c r="F70" s="108" t="s">
        <v>481</v>
      </c>
      <c r="G70" s="119" t="s">
        <v>472</v>
      </c>
      <c r="H70" s="101" t="s">
        <v>22</v>
      </c>
      <c r="J70" s="192">
        <v>2707915</v>
      </c>
      <c r="K70" s="125"/>
      <c r="L70" s="115">
        <v>45077</v>
      </c>
      <c r="M70" s="114">
        <f>+L70+30</f>
        <v>45107</v>
      </c>
      <c r="N70" s="238">
        <f t="shared" ref="N70:N132" si="2">+J70</f>
        <v>2707915</v>
      </c>
      <c r="O70" s="244">
        <v>2023</v>
      </c>
      <c r="P70" s="93">
        <f>N70*VLOOKUP(O70,IPC_2024!$A:$C,3,FALSE)</f>
        <v>2848726.58</v>
      </c>
      <c r="Q70" s="93"/>
      <c r="R70" s="268" t="str">
        <f t="shared" ref="R70:R133" si="3">IF(Q70="TOTAL",P70/$P$1153,"")</f>
        <v/>
      </c>
      <c r="S70" s="274"/>
      <c r="T70" s="111"/>
      <c r="U70" s="112"/>
      <c r="V70" s="112"/>
      <c r="W70" s="112"/>
      <c r="X70" s="112"/>
      <c r="Y70" s="112"/>
    </row>
    <row r="71" spans="2:25" ht="15" outlineLevel="1" x14ac:dyDescent="0.25">
      <c r="B71" s="293"/>
      <c r="C71" s="113"/>
      <c r="D71" s="222"/>
      <c r="E71" s="118" t="s">
        <v>1164</v>
      </c>
      <c r="F71" s="113" t="s">
        <v>1485</v>
      </c>
      <c r="G71" s="119"/>
      <c r="H71" s="101"/>
      <c r="J71" s="163">
        <f>SUM(J68:J70)</f>
        <v>4406984</v>
      </c>
      <c r="K71" s="125"/>
      <c r="L71" s="115"/>
      <c r="M71" s="114"/>
      <c r="N71" s="239">
        <f>SUM(N68:N70)</f>
        <v>4406984</v>
      </c>
      <c r="O71" s="243"/>
      <c r="P71" s="94">
        <f>SUM(P68:P70)</f>
        <v>4636147.1680000005</v>
      </c>
      <c r="Q71" s="92" t="s">
        <v>1420</v>
      </c>
      <c r="R71" s="268">
        <f t="shared" si="3"/>
        <v>6.9593529369523175E-5</v>
      </c>
      <c r="S71" s="274"/>
      <c r="T71" s="111"/>
      <c r="U71" s="112"/>
      <c r="V71" s="112"/>
      <c r="W71" s="112"/>
      <c r="X71" s="112"/>
      <c r="Y71" s="112"/>
    </row>
    <row r="72" spans="2:25" ht="15" outlineLevel="1" x14ac:dyDescent="0.25">
      <c r="B72" s="293"/>
      <c r="C72" s="113"/>
      <c r="D72" s="222"/>
      <c r="E72" s="118"/>
      <c r="F72" s="113"/>
      <c r="G72" s="119"/>
      <c r="H72" s="101"/>
      <c r="J72" s="163"/>
      <c r="K72" s="125"/>
      <c r="L72" s="115"/>
      <c r="M72" s="114"/>
      <c r="N72" s="238"/>
      <c r="O72" s="243"/>
      <c r="P72" s="93"/>
      <c r="Q72" s="93"/>
      <c r="R72" s="268" t="str">
        <f t="shared" si="3"/>
        <v/>
      </c>
      <c r="S72" s="274"/>
      <c r="T72" s="111"/>
      <c r="U72" s="112"/>
      <c r="V72" s="112"/>
      <c r="W72" s="112"/>
      <c r="X72" s="112"/>
      <c r="Y72" s="112"/>
    </row>
    <row r="73" spans="2:25" ht="15" outlineLevel="2" x14ac:dyDescent="0.25">
      <c r="B73" s="293"/>
      <c r="C73" s="108" t="s">
        <v>1246</v>
      </c>
      <c r="D73" s="222">
        <v>79505782</v>
      </c>
      <c r="E73" s="101" t="s">
        <v>453</v>
      </c>
      <c r="F73" s="108" t="s">
        <v>443</v>
      </c>
      <c r="G73" s="121" t="s">
        <v>454</v>
      </c>
      <c r="H73" s="101" t="s">
        <v>22</v>
      </c>
      <c r="J73" s="192">
        <v>79282000</v>
      </c>
      <c r="K73" s="125"/>
      <c r="L73" s="110">
        <v>45168</v>
      </c>
      <c r="M73" s="110">
        <v>45168</v>
      </c>
      <c r="N73" s="238">
        <f t="shared" si="2"/>
        <v>79282000</v>
      </c>
      <c r="O73" s="244">
        <v>2023</v>
      </c>
      <c r="P73" s="93">
        <f>N73*VLOOKUP(O73,IPC_2024!$A:$C,3,FALSE)</f>
        <v>83404664</v>
      </c>
      <c r="Q73" s="93"/>
      <c r="R73" s="268" t="str">
        <f t="shared" si="3"/>
        <v/>
      </c>
      <c r="S73" s="273"/>
      <c r="T73" s="111"/>
      <c r="U73" s="112"/>
      <c r="V73" s="112"/>
      <c r="W73" s="112"/>
      <c r="X73" s="112"/>
      <c r="Y73" s="112"/>
    </row>
    <row r="74" spans="2:25" ht="15" outlineLevel="2" x14ac:dyDescent="0.25">
      <c r="B74" s="293"/>
      <c r="C74" s="113"/>
      <c r="D74" s="222"/>
      <c r="E74" s="101"/>
      <c r="F74" s="108" t="s">
        <v>466</v>
      </c>
      <c r="G74" s="121" t="s">
        <v>454</v>
      </c>
      <c r="H74" s="101" t="s">
        <v>22</v>
      </c>
      <c r="J74" s="192">
        <v>8750000</v>
      </c>
      <c r="K74" s="125"/>
      <c r="L74" s="110">
        <v>45169</v>
      </c>
      <c r="M74" s="110">
        <v>45169</v>
      </c>
      <c r="N74" s="238">
        <f t="shared" si="2"/>
        <v>8750000</v>
      </c>
      <c r="O74" s="244">
        <v>2023</v>
      </c>
      <c r="P74" s="93">
        <f>N74*VLOOKUP(O74,IPC_2024!$A:$C,3,FALSE)</f>
        <v>9205000</v>
      </c>
      <c r="Q74" s="93"/>
      <c r="R74" s="268" t="str">
        <f t="shared" si="3"/>
        <v/>
      </c>
      <c r="S74" s="273"/>
      <c r="T74" s="111"/>
      <c r="U74" s="112"/>
      <c r="V74" s="112"/>
      <c r="W74" s="112"/>
      <c r="X74" s="112"/>
      <c r="Y74" s="112"/>
    </row>
    <row r="75" spans="2:25" ht="15" outlineLevel="2" x14ac:dyDescent="0.25">
      <c r="B75" s="293"/>
      <c r="C75" s="113"/>
      <c r="D75" s="222"/>
      <c r="E75" s="101"/>
      <c r="F75" s="108" t="s">
        <v>476</v>
      </c>
      <c r="G75" s="121" t="s">
        <v>454</v>
      </c>
      <c r="H75" s="101" t="s">
        <v>22</v>
      </c>
      <c r="J75" s="192">
        <v>1050000</v>
      </c>
      <c r="K75" s="125"/>
      <c r="L75" s="110">
        <v>45046</v>
      </c>
      <c r="M75" s="114">
        <f>+L75+30</f>
        <v>45076</v>
      </c>
      <c r="N75" s="238">
        <f t="shared" si="2"/>
        <v>1050000</v>
      </c>
      <c r="O75" s="244">
        <v>2023</v>
      </c>
      <c r="P75" s="93">
        <f>N75*VLOOKUP(O75,IPC_2024!$A:$C,3,FALSE)</f>
        <v>1104600</v>
      </c>
      <c r="Q75" s="93"/>
      <c r="R75" s="268" t="str">
        <f t="shared" si="3"/>
        <v/>
      </c>
      <c r="S75" s="274"/>
      <c r="T75" s="111"/>
      <c r="U75" s="112"/>
      <c r="V75" s="112"/>
      <c r="W75" s="112"/>
      <c r="X75" s="112"/>
      <c r="Y75" s="112"/>
    </row>
    <row r="76" spans="2:25" ht="15" outlineLevel="2" x14ac:dyDescent="0.25">
      <c r="B76" s="293"/>
      <c r="C76" s="113"/>
      <c r="D76" s="222"/>
      <c r="E76" s="101"/>
      <c r="F76" s="108" t="s">
        <v>478</v>
      </c>
      <c r="G76" s="121" t="s">
        <v>454</v>
      </c>
      <c r="H76" s="101" t="s">
        <v>22</v>
      </c>
      <c r="J76" s="192">
        <v>8750000</v>
      </c>
      <c r="K76" s="125"/>
      <c r="L76" s="110">
        <v>45260</v>
      </c>
      <c r="M76" s="110">
        <f>+L76</f>
        <v>45260</v>
      </c>
      <c r="N76" s="238">
        <f t="shared" si="2"/>
        <v>8750000</v>
      </c>
      <c r="O76" s="244">
        <v>2023</v>
      </c>
      <c r="P76" s="93">
        <f>N76*VLOOKUP(O76,IPC_2024!$A:$C,3,FALSE)</f>
        <v>9205000</v>
      </c>
      <c r="Q76" s="93"/>
      <c r="R76" s="268" t="str">
        <f t="shared" si="3"/>
        <v/>
      </c>
      <c r="S76" s="273"/>
      <c r="T76" s="111"/>
      <c r="U76" s="112"/>
      <c r="V76" s="112"/>
      <c r="W76" s="112"/>
      <c r="X76" s="112"/>
      <c r="Y76" s="112"/>
    </row>
    <row r="77" spans="2:25" ht="15" outlineLevel="2" x14ac:dyDescent="0.25">
      <c r="B77" s="293"/>
      <c r="C77" s="113"/>
      <c r="D77" s="222"/>
      <c r="E77" s="101"/>
      <c r="F77" s="108" t="s">
        <v>481</v>
      </c>
      <c r="G77" s="121" t="s">
        <v>454</v>
      </c>
      <c r="H77" s="101" t="s">
        <v>22</v>
      </c>
      <c r="J77" s="192">
        <v>3500000</v>
      </c>
      <c r="K77" s="125"/>
      <c r="L77" s="115">
        <v>45260</v>
      </c>
      <c r="M77" s="114">
        <f>+L77+30</f>
        <v>45290</v>
      </c>
      <c r="N77" s="238">
        <f t="shared" si="2"/>
        <v>3500000</v>
      </c>
      <c r="O77" s="244">
        <v>2023</v>
      </c>
      <c r="P77" s="93">
        <f>N77*VLOOKUP(O77,IPC_2024!$A:$C,3,FALSE)</f>
        <v>3682000</v>
      </c>
      <c r="Q77" s="93"/>
      <c r="R77" s="268" t="str">
        <f t="shared" si="3"/>
        <v/>
      </c>
      <c r="S77" s="274"/>
      <c r="T77" s="111"/>
      <c r="U77" s="112"/>
      <c r="V77" s="112"/>
      <c r="W77" s="112"/>
      <c r="X77" s="112"/>
      <c r="Y77" s="112"/>
    </row>
    <row r="78" spans="2:25" ht="15" outlineLevel="1" x14ac:dyDescent="0.25">
      <c r="B78" s="293"/>
      <c r="C78" s="113"/>
      <c r="D78" s="222"/>
      <c r="E78" s="118" t="s">
        <v>1155</v>
      </c>
      <c r="F78" s="113" t="s">
        <v>1485</v>
      </c>
      <c r="G78" s="121"/>
      <c r="H78" s="101"/>
      <c r="J78" s="163">
        <f>SUM(J73:J77)</f>
        <v>101332000</v>
      </c>
      <c r="K78" s="125"/>
      <c r="L78" s="115"/>
      <c r="M78" s="114"/>
      <c r="N78" s="239">
        <f>SUM(N73:N77)</f>
        <v>101332000</v>
      </c>
      <c r="O78" s="243"/>
      <c r="P78" s="94">
        <f>SUM(P73:P77)</f>
        <v>106601264</v>
      </c>
      <c r="Q78" s="92" t="s">
        <v>1420</v>
      </c>
      <c r="R78" s="268">
        <f t="shared" si="3"/>
        <v>1.600199029103015E-3</v>
      </c>
      <c r="S78" s="274"/>
      <c r="T78" s="111"/>
      <c r="U78" s="112"/>
      <c r="V78" s="112"/>
      <c r="W78" s="112"/>
      <c r="X78" s="112"/>
      <c r="Y78" s="112"/>
    </row>
    <row r="79" spans="2:25" ht="15" outlineLevel="1" x14ac:dyDescent="0.25">
      <c r="B79" s="293"/>
      <c r="C79" s="113"/>
      <c r="D79" s="222"/>
      <c r="E79" s="118"/>
      <c r="F79" s="113"/>
      <c r="G79" s="121"/>
      <c r="H79" s="101"/>
      <c r="J79" s="163"/>
      <c r="K79" s="125"/>
      <c r="L79" s="115"/>
      <c r="M79" s="114"/>
      <c r="N79" s="238"/>
      <c r="O79" s="243"/>
      <c r="P79" s="93"/>
      <c r="Q79" s="93"/>
      <c r="R79" s="268" t="str">
        <f t="shared" si="3"/>
        <v/>
      </c>
      <c r="S79" s="274"/>
      <c r="T79" s="111"/>
      <c r="U79" s="112"/>
      <c r="V79" s="112"/>
      <c r="W79" s="112"/>
      <c r="X79" s="112"/>
      <c r="Y79" s="112"/>
    </row>
    <row r="80" spans="2:25" ht="15" outlineLevel="2" x14ac:dyDescent="0.25">
      <c r="B80" s="293"/>
      <c r="C80" s="108" t="s">
        <v>1246</v>
      </c>
      <c r="D80" s="222">
        <v>14635390</v>
      </c>
      <c r="E80" s="101" t="s">
        <v>467</v>
      </c>
      <c r="F80" s="108" t="s">
        <v>466</v>
      </c>
      <c r="G80" s="120" t="s">
        <v>1302</v>
      </c>
      <c r="H80" s="101" t="s">
        <v>22</v>
      </c>
      <c r="J80" s="192">
        <v>649996</v>
      </c>
      <c r="K80" s="125"/>
      <c r="L80" s="110">
        <v>45167</v>
      </c>
      <c r="M80" s="110">
        <v>45167</v>
      </c>
      <c r="N80" s="238">
        <f t="shared" si="2"/>
        <v>649996</v>
      </c>
      <c r="O80" s="244">
        <v>2023</v>
      </c>
      <c r="P80" s="93">
        <f>N80*VLOOKUP(O80,IPC_2024!$A:$C,3,FALSE)</f>
        <v>683795.79200000002</v>
      </c>
      <c r="Q80" s="93"/>
      <c r="R80" s="268" t="str">
        <f t="shared" si="3"/>
        <v/>
      </c>
      <c r="S80" s="273"/>
      <c r="T80" s="111"/>
      <c r="U80" s="112"/>
      <c r="V80" s="112"/>
      <c r="W80" s="112"/>
      <c r="X80" s="112"/>
      <c r="Y80" s="112"/>
    </row>
    <row r="81" spans="2:25" ht="15" outlineLevel="2" x14ac:dyDescent="0.25">
      <c r="B81" s="293"/>
      <c r="C81" s="113"/>
      <c r="D81" s="222"/>
      <c r="E81" s="101"/>
      <c r="F81" s="108" t="s">
        <v>476</v>
      </c>
      <c r="G81" s="120" t="s">
        <v>468</v>
      </c>
      <c r="H81" s="101" t="s">
        <v>22</v>
      </c>
      <c r="J81" s="192">
        <v>27666</v>
      </c>
      <c r="K81" s="125"/>
      <c r="L81" s="110">
        <v>45169</v>
      </c>
      <c r="M81" s="110">
        <v>45169</v>
      </c>
      <c r="N81" s="238">
        <f t="shared" si="2"/>
        <v>27666</v>
      </c>
      <c r="O81" s="244">
        <v>2023</v>
      </c>
      <c r="P81" s="93">
        <f>N81*VLOOKUP(O81,IPC_2024!$A:$C,3,FALSE)</f>
        <v>29104.632000000001</v>
      </c>
      <c r="Q81" s="93"/>
      <c r="R81" s="268" t="str">
        <f t="shared" si="3"/>
        <v/>
      </c>
      <c r="S81" s="273"/>
      <c r="T81" s="111"/>
      <c r="U81" s="112"/>
      <c r="V81" s="112"/>
      <c r="W81" s="112"/>
      <c r="X81" s="112"/>
      <c r="Y81" s="112"/>
    </row>
    <row r="82" spans="2:25" ht="15" outlineLevel="2" x14ac:dyDescent="0.25">
      <c r="B82" s="293"/>
      <c r="C82" s="113"/>
      <c r="D82" s="222"/>
      <c r="E82" s="101"/>
      <c r="F82" s="108" t="s">
        <v>478</v>
      </c>
      <c r="G82" s="120" t="s">
        <v>468</v>
      </c>
      <c r="H82" s="101" t="s">
        <v>22</v>
      </c>
      <c r="J82" s="192">
        <v>649997</v>
      </c>
      <c r="K82" s="125"/>
      <c r="L82" s="110">
        <v>45138</v>
      </c>
      <c r="M82" s="110">
        <f>+L82</f>
        <v>45138</v>
      </c>
      <c r="N82" s="238">
        <f t="shared" si="2"/>
        <v>649997</v>
      </c>
      <c r="O82" s="244">
        <v>2023</v>
      </c>
      <c r="P82" s="93">
        <f>N82*VLOOKUP(O82,IPC_2024!$A:$C,3,FALSE)</f>
        <v>683796.84400000004</v>
      </c>
      <c r="Q82" s="93"/>
      <c r="R82" s="268" t="str">
        <f t="shared" si="3"/>
        <v/>
      </c>
      <c r="S82" s="273"/>
      <c r="T82" s="111"/>
      <c r="U82" s="112"/>
      <c r="V82" s="112"/>
      <c r="W82" s="112"/>
      <c r="X82" s="112"/>
      <c r="Y82" s="112"/>
    </row>
    <row r="83" spans="2:25" ht="15" outlineLevel="2" x14ac:dyDescent="0.25">
      <c r="B83" s="293"/>
      <c r="C83" s="113"/>
      <c r="D83" s="222"/>
      <c r="E83" s="101"/>
      <c r="F83" s="108" t="s">
        <v>481</v>
      </c>
      <c r="G83" s="120" t="s">
        <v>468</v>
      </c>
      <c r="H83" s="101" t="s">
        <v>22</v>
      </c>
      <c r="J83" s="192">
        <v>470273</v>
      </c>
      <c r="K83" s="125"/>
      <c r="L83" s="115">
        <v>45046</v>
      </c>
      <c r="M83" s="114">
        <f>+L83+30</f>
        <v>45076</v>
      </c>
      <c r="N83" s="238">
        <f t="shared" si="2"/>
        <v>470273</v>
      </c>
      <c r="O83" s="244">
        <v>2023</v>
      </c>
      <c r="P83" s="93">
        <f>N83*VLOOKUP(O83,IPC_2024!$A:$C,3,FALSE)</f>
        <v>494727.196</v>
      </c>
      <c r="Q83" s="93"/>
      <c r="R83" s="268" t="str">
        <f t="shared" si="3"/>
        <v/>
      </c>
      <c r="S83" s="274"/>
      <c r="T83" s="111"/>
      <c r="U83" s="112"/>
      <c r="V83" s="112"/>
      <c r="W83" s="112"/>
      <c r="X83" s="112"/>
      <c r="Y83" s="112"/>
    </row>
    <row r="84" spans="2:25" ht="15" outlineLevel="1" x14ac:dyDescent="0.25">
      <c r="B84" s="293"/>
      <c r="C84" s="113"/>
      <c r="D84" s="222"/>
      <c r="E84" s="118" t="s">
        <v>1162</v>
      </c>
      <c r="F84" s="113" t="s">
        <v>1485</v>
      </c>
      <c r="G84" s="120"/>
      <c r="H84" s="101"/>
      <c r="J84" s="163">
        <f>SUM(J80:J83)</f>
        <v>1797932</v>
      </c>
      <c r="K84" s="125"/>
      <c r="L84" s="115"/>
      <c r="M84" s="114"/>
      <c r="N84" s="239">
        <f>SUM(N80:N83)</f>
        <v>1797932</v>
      </c>
      <c r="O84" s="243"/>
      <c r="P84" s="94">
        <f>SUM(P80:P83)</f>
        <v>1891424.4640000002</v>
      </c>
      <c r="Q84" s="92" t="s">
        <v>1420</v>
      </c>
      <c r="R84" s="268">
        <f t="shared" si="3"/>
        <v>2.8392304906576819E-5</v>
      </c>
      <c r="S84" s="274"/>
      <c r="T84" s="111"/>
      <c r="U84" s="112"/>
      <c r="V84" s="112"/>
      <c r="W84" s="112"/>
      <c r="X84" s="112"/>
      <c r="Y84" s="112"/>
    </row>
    <row r="85" spans="2:25" ht="15" outlineLevel="1" x14ac:dyDescent="0.25">
      <c r="B85" s="293"/>
      <c r="C85" s="113"/>
      <c r="D85" s="222"/>
      <c r="E85" s="118"/>
      <c r="F85" s="113"/>
      <c r="G85" s="120"/>
      <c r="H85" s="101"/>
      <c r="J85" s="163"/>
      <c r="K85" s="125"/>
      <c r="L85" s="115"/>
      <c r="M85" s="114"/>
      <c r="N85" s="238"/>
      <c r="O85" s="243"/>
      <c r="P85" s="93"/>
      <c r="Q85" s="93"/>
      <c r="R85" s="268" t="str">
        <f t="shared" si="3"/>
        <v/>
      </c>
      <c r="S85" s="274"/>
      <c r="T85" s="111"/>
      <c r="U85" s="112"/>
      <c r="V85" s="112"/>
      <c r="W85" s="112"/>
      <c r="X85" s="112"/>
      <c r="Y85" s="112"/>
    </row>
    <row r="86" spans="2:25" ht="15" outlineLevel="2" x14ac:dyDescent="0.25">
      <c r="B86" s="293"/>
      <c r="C86" s="108" t="s">
        <v>1246</v>
      </c>
      <c r="D86" s="222">
        <v>39537878</v>
      </c>
      <c r="E86" s="101" t="s">
        <v>449</v>
      </c>
      <c r="F86" s="108" t="s">
        <v>443</v>
      </c>
      <c r="G86" s="120" t="s">
        <v>450</v>
      </c>
      <c r="H86" s="101" t="s">
        <v>22</v>
      </c>
      <c r="J86" s="192">
        <v>347002</v>
      </c>
      <c r="K86" s="125"/>
      <c r="L86" s="110">
        <v>45046</v>
      </c>
      <c r="M86" s="114">
        <f>+L86+30</f>
        <v>45076</v>
      </c>
      <c r="N86" s="238">
        <f t="shared" si="2"/>
        <v>347002</v>
      </c>
      <c r="O86" s="244">
        <v>2023</v>
      </c>
      <c r="P86" s="93">
        <f>N86*VLOOKUP(O86,IPC_2024!$A:$C,3,FALSE)</f>
        <v>365046.10399999999</v>
      </c>
      <c r="Q86" s="93"/>
      <c r="R86" s="268" t="str">
        <f t="shared" si="3"/>
        <v/>
      </c>
      <c r="S86" s="274"/>
      <c r="T86" s="111"/>
      <c r="U86" s="112"/>
      <c r="V86" s="112"/>
      <c r="W86" s="112"/>
      <c r="X86" s="112"/>
      <c r="Y86" s="112"/>
    </row>
    <row r="87" spans="2:25" ht="15" outlineLevel="2" x14ac:dyDescent="0.25">
      <c r="B87" s="293"/>
      <c r="C87" s="113"/>
      <c r="D87" s="222"/>
      <c r="E87" s="101"/>
      <c r="F87" s="108" t="s">
        <v>466</v>
      </c>
      <c r="G87" s="120" t="s">
        <v>450</v>
      </c>
      <c r="H87" s="101" t="s">
        <v>22</v>
      </c>
      <c r="J87" s="192">
        <v>328664</v>
      </c>
      <c r="K87" s="125"/>
      <c r="L87" s="110">
        <v>45046</v>
      </c>
      <c r="M87" s="114">
        <f>+L87+30</f>
        <v>45076</v>
      </c>
      <c r="N87" s="238">
        <f t="shared" si="2"/>
        <v>328664</v>
      </c>
      <c r="O87" s="244">
        <v>2023</v>
      </c>
      <c r="P87" s="93">
        <f>N87*VLOOKUP(O87,IPC_2024!$A:$C,3,FALSE)</f>
        <v>345754.52799999999</v>
      </c>
      <c r="Q87" s="93"/>
      <c r="R87" s="268" t="str">
        <f t="shared" si="3"/>
        <v/>
      </c>
      <c r="S87" s="274"/>
      <c r="T87" s="111"/>
      <c r="U87" s="112"/>
      <c r="V87" s="112"/>
      <c r="W87" s="112"/>
      <c r="X87" s="112"/>
      <c r="Y87" s="112"/>
    </row>
    <row r="88" spans="2:25" ht="15" outlineLevel="2" x14ac:dyDescent="0.25">
      <c r="B88" s="293"/>
      <c r="C88" s="113"/>
      <c r="D88" s="222"/>
      <c r="E88" s="101"/>
      <c r="F88" s="108" t="s">
        <v>476</v>
      </c>
      <c r="G88" s="120" t="s">
        <v>450</v>
      </c>
      <c r="H88" s="101" t="s">
        <v>22</v>
      </c>
      <c r="J88" s="192">
        <v>158226</v>
      </c>
      <c r="K88" s="125"/>
      <c r="L88" s="110">
        <v>45169</v>
      </c>
      <c r="M88" s="110">
        <v>45169</v>
      </c>
      <c r="N88" s="238">
        <f t="shared" si="2"/>
        <v>158226</v>
      </c>
      <c r="O88" s="244">
        <v>2023</v>
      </c>
      <c r="P88" s="93">
        <f>N88*VLOOKUP(O88,IPC_2024!$A:$C,3,FALSE)</f>
        <v>166453.75200000001</v>
      </c>
      <c r="Q88" s="93"/>
      <c r="R88" s="268" t="str">
        <f t="shared" si="3"/>
        <v/>
      </c>
      <c r="S88" s="273"/>
      <c r="T88" s="111"/>
      <c r="U88" s="112"/>
      <c r="V88" s="112"/>
      <c r="W88" s="112"/>
      <c r="X88" s="112"/>
      <c r="Y88" s="112"/>
    </row>
    <row r="89" spans="2:25" ht="15" outlineLevel="2" x14ac:dyDescent="0.25">
      <c r="B89" s="293"/>
      <c r="C89" s="113"/>
      <c r="D89" s="222"/>
      <c r="E89" s="101"/>
      <c r="F89" s="108" t="s">
        <v>478</v>
      </c>
      <c r="G89" s="120" t="s">
        <v>450</v>
      </c>
      <c r="H89" s="101" t="s">
        <v>22</v>
      </c>
      <c r="J89" s="192">
        <v>328665</v>
      </c>
      <c r="K89" s="125"/>
      <c r="L89" s="110">
        <v>45260</v>
      </c>
      <c r="M89" s="110">
        <f>+L89</f>
        <v>45260</v>
      </c>
      <c r="N89" s="238">
        <f t="shared" si="2"/>
        <v>328665</v>
      </c>
      <c r="O89" s="244">
        <v>2023</v>
      </c>
      <c r="P89" s="93">
        <f>N89*VLOOKUP(O89,IPC_2024!$A:$C,3,FALSE)</f>
        <v>345755.58</v>
      </c>
      <c r="Q89" s="93"/>
      <c r="R89" s="268" t="str">
        <f t="shared" si="3"/>
        <v/>
      </c>
      <c r="S89" s="273"/>
      <c r="T89" s="111"/>
      <c r="U89" s="112"/>
      <c r="V89" s="112"/>
      <c r="W89" s="112"/>
      <c r="X89" s="112"/>
      <c r="Y89" s="112"/>
    </row>
    <row r="90" spans="2:25" ht="15" outlineLevel="2" x14ac:dyDescent="0.25">
      <c r="B90" s="293"/>
      <c r="C90" s="113"/>
      <c r="D90" s="222"/>
      <c r="E90" s="101"/>
      <c r="F90" s="108" t="s">
        <v>481</v>
      </c>
      <c r="G90" s="120" t="s">
        <v>450</v>
      </c>
      <c r="H90" s="101" t="s">
        <v>22</v>
      </c>
      <c r="J90" s="192">
        <v>205578</v>
      </c>
      <c r="K90" s="125"/>
      <c r="L90" s="115">
        <v>45046</v>
      </c>
      <c r="M90" s="114">
        <f>+L90+30</f>
        <v>45076</v>
      </c>
      <c r="N90" s="238">
        <f t="shared" si="2"/>
        <v>205578</v>
      </c>
      <c r="O90" s="244">
        <v>2023</v>
      </c>
      <c r="P90" s="93">
        <f>N90*VLOOKUP(O90,IPC_2024!$A:$C,3,FALSE)</f>
        <v>216268.05600000001</v>
      </c>
      <c r="Q90" s="93"/>
      <c r="R90" s="268" t="str">
        <f t="shared" si="3"/>
        <v/>
      </c>
      <c r="S90" s="274"/>
      <c r="T90" s="111"/>
      <c r="U90" s="112"/>
      <c r="V90" s="112"/>
      <c r="W90" s="112"/>
      <c r="X90" s="112"/>
      <c r="Y90" s="112"/>
    </row>
    <row r="91" spans="2:25" ht="15" outlineLevel="1" x14ac:dyDescent="0.25">
      <c r="B91" s="293"/>
      <c r="C91" s="113"/>
      <c r="D91" s="222"/>
      <c r="E91" s="118" t="s">
        <v>1152</v>
      </c>
      <c r="F91" s="113" t="s">
        <v>1485</v>
      </c>
      <c r="G91" s="120"/>
      <c r="H91" s="101"/>
      <c r="J91" s="163">
        <f>SUM(J86:J90)</f>
        <v>1368135</v>
      </c>
      <c r="K91" s="125"/>
      <c r="L91" s="115"/>
      <c r="M91" s="114"/>
      <c r="N91" s="239">
        <f>SUM(N86:N90)</f>
        <v>1368135</v>
      </c>
      <c r="O91" s="243"/>
      <c r="P91" s="94">
        <f>SUM(P86:P90)</f>
        <v>1439278.02</v>
      </c>
      <c r="Q91" s="92" t="s">
        <v>1420</v>
      </c>
      <c r="R91" s="268">
        <f t="shared" si="3"/>
        <v>2.160510301466322E-5</v>
      </c>
      <c r="S91" s="274"/>
      <c r="T91" s="111"/>
      <c r="U91" s="112"/>
      <c r="V91" s="112"/>
      <c r="W91" s="112"/>
      <c r="X91" s="112"/>
      <c r="Y91" s="112"/>
    </row>
    <row r="92" spans="2:25" ht="15" outlineLevel="1" x14ac:dyDescent="0.25">
      <c r="B92" s="293"/>
      <c r="C92" s="113"/>
      <c r="D92" s="222"/>
      <c r="E92" s="118"/>
      <c r="F92" s="113"/>
      <c r="G92" s="120"/>
      <c r="H92" s="101"/>
      <c r="J92" s="163"/>
      <c r="K92" s="125"/>
      <c r="L92" s="115"/>
      <c r="M92" s="114"/>
      <c r="N92" s="238"/>
      <c r="O92" s="243"/>
      <c r="P92" s="93"/>
      <c r="Q92" s="93"/>
      <c r="R92" s="268" t="str">
        <f t="shared" si="3"/>
        <v/>
      </c>
      <c r="S92" s="274"/>
      <c r="T92" s="111"/>
      <c r="U92" s="112"/>
      <c r="V92" s="112"/>
      <c r="W92" s="112"/>
      <c r="X92" s="112"/>
      <c r="Y92" s="112"/>
    </row>
    <row r="93" spans="2:25" ht="15" outlineLevel="2" x14ac:dyDescent="0.25">
      <c r="B93" s="293"/>
      <c r="C93" s="108" t="s">
        <v>1246</v>
      </c>
      <c r="D93" s="222">
        <v>23561072</v>
      </c>
      <c r="E93" s="101" t="s">
        <v>380</v>
      </c>
      <c r="F93" s="108" t="s">
        <v>379</v>
      </c>
      <c r="G93" s="120" t="s">
        <v>381</v>
      </c>
      <c r="H93" s="101" t="s">
        <v>22</v>
      </c>
      <c r="J93" s="192">
        <v>800000</v>
      </c>
      <c r="K93" s="125"/>
      <c r="L93" s="110">
        <v>45046</v>
      </c>
      <c r="M93" s="114">
        <f>+L93+30</f>
        <v>45076</v>
      </c>
      <c r="N93" s="238">
        <f t="shared" si="2"/>
        <v>800000</v>
      </c>
      <c r="O93" s="244">
        <v>2023</v>
      </c>
      <c r="P93" s="93">
        <f>N93*VLOOKUP(O93,IPC_2024!$A:$C,3,FALSE)</f>
        <v>841600</v>
      </c>
      <c r="Q93" s="93"/>
      <c r="R93" s="268" t="str">
        <f t="shared" si="3"/>
        <v/>
      </c>
      <c r="S93" s="274"/>
      <c r="T93" s="111"/>
      <c r="U93" s="112"/>
      <c r="V93" s="112"/>
      <c r="W93" s="112"/>
      <c r="X93" s="112"/>
      <c r="Y93" s="112"/>
    </row>
    <row r="94" spans="2:25" ht="15" outlineLevel="2" x14ac:dyDescent="0.25">
      <c r="B94" s="293"/>
      <c r="C94" s="113"/>
      <c r="D94" s="222"/>
      <c r="E94" s="101"/>
      <c r="F94" s="108" t="s">
        <v>466</v>
      </c>
      <c r="G94" s="120" t="s">
        <v>381</v>
      </c>
      <c r="H94" s="101" t="s">
        <v>22</v>
      </c>
      <c r="J94" s="192">
        <v>6972214</v>
      </c>
      <c r="K94" s="125"/>
      <c r="L94" s="110">
        <v>45046</v>
      </c>
      <c r="M94" s="114">
        <f>+L94+30</f>
        <v>45076</v>
      </c>
      <c r="N94" s="238">
        <f t="shared" si="2"/>
        <v>6972214</v>
      </c>
      <c r="O94" s="244">
        <v>2023</v>
      </c>
      <c r="P94" s="93">
        <f>N94*VLOOKUP(O94,IPC_2024!$A:$C,3,FALSE)</f>
        <v>7334769.1280000005</v>
      </c>
      <c r="Q94" s="93"/>
      <c r="R94" s="268" t="str">
        <f t="shared" si="3"/>
        <v/>
      </c>
      <c r="S94" s="274"/>
      <c r="T94" s="111"/>
      <c r="U94" s="112"/>
      <c r="V94" s="112"/>
      <c r="W94" s="112"/>
      <c r="X94" s="112"/>
      <c r="Y94" s="112"/>
    </row>
    <row r="95" spans="2:25" ht="15" outlineLevel="2" x14ac:dyDescent="0.25">
      <c r="B95" s="293"/>
      <c r="C95" s="113"/>
      <c r="D95" s="222"/>
      <c r="E95" s="101"/>
      <c r="F95" s="108" t="s">
        <v>476</v>
      </c>
      <c r="G95" s="120" t="s">
        <v>381</v>
      </c>
      <c r="H95" s="101" t="s">
        <v>22</v>
      </c>
      <c r="J95" s="192">
        <v>718333</v>
      </c>
      <c r="K95" s="125"/>
      <c r="L95" s="110">
        <v>45077</v>
      </c>
      <c r="M95" s="114">
        <f>+L95+30</f>
        <v>45107</v>
      </c>
      <c r="N95" s="238">
        <f t="shared" si="2"/>
        <v>718333</v>
      </c>
      <c r="O95" s="244">
        <v>2023</v>
      </c>
      <c r="P95" s="93">
        <f>N95*VLOOKUP(O95,IPC_2024!$A:$C,3,FALSE)</f>
        <v>755686.31599999999</v>
      </c>
      <c r="Q95" s="93"/>
      <c r="R95" s="268" t="str">
        <f t="shared" si="3"/>
        <v/>
      </c>
      <c r="S95" s="274"/>
      <c r="T95" s="111"/>
      <c r="U95" s="112"/>
      <c r="V95" s="112"/>
      <c r="W95" s="112"/>
      <c r="X95" s="112"/>
      <c r="Y95" s="112"/>
    </row>
    <row r="96" spans="2:25" ht="15" outlineLevel="2" x14ac:dyDescent="0.25">
      <c r="B96" s="293"/>
      <c r="C96" s="113"/>
      <c r="D96" s="222"/>
      <c r="E96" s="101"/>
      <c r="F96" s="108" t="s">
        <v>478</v>
      </c>
      <c r="G96" s="120" t="s">
        <v>381</v>
      </c>
      <c r="H96" s="101" t="s">
        <v>22</v>
      </c>
      <c r="J96" s="192">
        <v>1972214</v>
      </c>
      <c r="K96" s="125"/>
      <c r="L96" s="110">
        <v>45046</v>
      </c>
      <c r="M96" s="110">
        <f>+L96</f>
        <v>45046</v>
      </c>
      <c r="N96" s="238">
        <f t="shared" si="2"/>
        <v>1972214</v>
      </c>
      <c r="O96" s="244">
        <v>2023</v>
      </c>
      <c r="P96" s="93">
        <f>N96*VLOOKUP(O96,IPC_2024!$A:$C,3,FALSE)</f>
        <v>2074769.128</v>
      </c>
      <c r="Q96" s="93"/>
      <c r="R96" s="268" t="str">
        <f t="shared" si="3"/>
        <v/>
      </c>
      <c r="S96" s="273"/>
      <c r="T96" s="111"/>
      <c r="U96" s="112"/>
      <c r="V96" s="112"/>
      <c r="W96" s="112"/>
      <c r="X96" s="112"/>
      <c r="Y96" s="112"/>
    </row>
    <row r="97" spans="2:25" ht="15" outlineLevel="2" x14ac:dyDescent="0.25">
      <c r="B97" s="293"/>
      <c r="C97" s="113"/>
      <c r="D97" s="222"/>
      <c r="E97" s="101"/>
      <c r="F97" s="108" t="s">
        <v>481</v>
      </c>
      <c r="G97" s="120" t="s">
        <v>381</v>
      </c>
      <c r="H97" s="101" t="s">
        <v>22</v>
      </c>
      <c r="J97" s="192">
        <v>5385499</v>
      </c>
      <c r="K97" s="125"/>
      <c r="L97" s="115">
        <v>45107</v>
      </c>
      <c r="M97" s="114">
        <f>+L97+30</f>
        <v>45137</v>
      </c>
      <c r="N97" s="238">
        <f t="shared" si="2"/>
        <v>5385499</v>
      </c>
      <c r="O97" s="244">
        <v>2023</v>
      </c>
      <c r="P97" s="93">
        <f>N97*VLOOKUP(O97,IPC_2024!$A:$C,3,FALSE)</f>
        <v>5665544.9479999999</v>
      </c>
      <c r="Q97" s="93"/>
      <c r="R97" s="268" t="str">
        <f t="shared" si="3"/>
        <v/>
      </c>
      <c r="S97" s="274"/>
      <c r="T97" s="111"/>
      <c r="U97" s="112"/>
      <c r="V97" s="112"/>
      <c r="W97" s="112"/>
      <c r="X97" s="112"/>
      <c r="Y97" s="112"/>
    </row>
    <row r="98" spans="2:25" ht="15" outlineLevel="1" x14ac:dyDescent="0.25">
      <c r="B98" s="293"/>
      <c r="C98" s="113"/>
      <c r="D98" s="222"/>
      <c r="E98" s="118" t="s">
        <v>1139</v>
      </c>
      <c r="F98" s="113" t="s">
        <v>1485</v>
      </c>
      <c r="G98" s="120"/>
      <c r="H98" s="101"/>
      <c r="J98" s="163">
        <f>SUM(J93:J97)</f>
        <v>15848260</v>
      </c>
      <c r="K98" s="125"/>
      <c r="L98" s="115"/>
      <c r="M98" s="114"/>
      <c r="N98" s="239">
        <f>SUM(N93:N97)</f>
        <v>15848260</v>
      </c>
      <c r="O98" s="243"/>
      <c r="P98" s="94">
        <f>SUM(P93:P97)</f>
        <v>16672369.52</v>
      </c>
      <c r="Q98" s="92" t="s">
        <v>1420</v>
      </c>
      <c r="R98" s="268">
        <f t="shared" si="3"/>
        <v>2.5027010485307845E-4</v>
      </c>
      <c r="S98" s="274"/>
      <c r="T98" s="111"/>
      <c r="U98" s="112"/>
      <c r="V98" s="112"/>
      <c r="W98" s="112"/>
      <c r="X98" s="112"/>
      <c r="Y98" s="112"/>
    </row>
    <row r="99" spans="2:25" ht="15" outlineLevel="1" x14ac:dyDescent="0.25">
      <c r="B99" s="293"/>
      <c r="C99" s="113"/>
      <c r="D99" s="222"/>
      <c r="E99" s="118"/>
      <c r="F99" s="113"/>
      <c r="G99" s="120"/>
      <c r="H99" s="101"/>
      <c r="J99" s="163"/>
      <c r="K99" s="125"/>
      <c r="L99" s="115"/>
      <c r="M99" s="114"/>
      <c r="N99" s="238"/>
      <c r="O99" s="243"/>
      <c r="P99" s="93"/>
      <c r="Q99" s="93"/>
      <c r="R99" s="268" t="str">
        <f t="shared" si="3"/>
        <v/>
      </c>
      <c r="S99" s="274"/>
      <c r="T99" s="111"/>
      <c r="U99" s="112"/>
      <c r="V99" s="112"/>
      <c r="W99" s="112"/>
      <c r="X99" s="112"/>
      <c r="Y99" s="112"/>
    </row>
    <row r="100" spans="2:25" ht="15" outlineLevel="2" x14ac:dyDescent="0.25">
      <c r="B100" s="293"/>
      <c r="C100" s="108" t="s">
        <v>1246</v>
      </c>
      <c r="D100" s="222">
        <v>25279034</v>
      </c>
      <c r="E100" s="101" t="s">
        <v>446</v>
      </c>
      <c r="F100" s="108" t="s">
        <v>443</v>
      </c>
      <c r="G100" s="101" t="s">
        <v>1261</v>
      </c>
      <c r="H100" s="101" t="s">
        <v>22</v>
      </c>
      <c r="J100" s="192">
        <v>8592000</v>
      </c>
      <c r="K100" s="125"/>
      <c r="L100" s="110">
        <v>45046</v>
      </c>
      <c r="M100" s="114">
        <f>+L100+30</f>
        <v>45076</v>
      </c>
      <c r="N100" s="238">
        <f t="shared" si="2"/>
        <v>8592000</v>
      </c>
      <c r="O100" s="244">
        <v>2023</v>
      </c>
      <c r="P100" s="93">
        <f>N100*VLOOKUP(O100,IPC_2024!$A:$C,3,FALSE)</f>
        <v>9038784</v>
      </c>
      <c r="Q100" s="93"/>
      <c r="R100" s="268" t="str">
        <f t="shared" si="3"/>
        <v/>
      </c>
      <c r="S100" s="274"/>
      <c r="T100" s="111"/>
      <c r="U100" s="112"/>
      <c r="V100" s="112"/>
      <c r="W100" s="112"/>
      <c r="X100" s="112"/>
      <c r="Y100" s="112"/>
    </row>
    <row r="101" spans="2:25" ht="15" outlineLevel="2" x14ac:dyDescent="0.25">
      <c r="B101" s="293"/>
      <c r="C101" s="113"/>
      <c r="D101" s="222"/>
      <c r="E101" s="101"/>
      <c r="F101" s="108" t="s">
        <v>466</v>
      </c>
      <c r="G101" s="101"/>
      <c r="H101" s="101"/>
      <c r="J101" s="192">
        <v>1866667</v>
      </c>
      <c r="K101" s="125"/>
      <c r="L101" s="110"/>
      <c r="M101" s="110"/>
      <c r="N101" s="238">
        <f t="shared" si="2"/>
        <v>1866667</v>
      </c>
      <c r="O101" s="244">
        <v>2023</v>
      </c>
      <c r="P101" s="93">
        <f>N101*VLOOKUP(O101,IPC_2024!$A:$C,3,FALSE)</f>
        <v>1963733.6840000001</v>
      </c>
      <c r="Q101" s="93"/>
      <c r="R101" s="268" t="str">
        <f t="shared" si="3"/>
        <v/>
      </c>
      <c r="S101" s="273"/>
      <c r="T101" s="111"/>
      <c r="U101" s="112"/>
      <c r="V101" s="112"/>
      <c r="W101" s="112"/>
      <c r="X101" s="112"/>
      <c r="Y101" s="112"/>
    </row>
    <row r="102" spans="2:25" ht="15" outlineLevel="2" x14ac:dyDescent="0.25">
      <c r="B102" s="293"/>
      <c r="C102" s="113"/>
      <c r="D102" s="222"/>
      <c r="E102" s="101"/>
      <c r="F102" s="108" t="s">
        <v>476</v>
      </c>
      <c r="G102" s="119"/>
      <c r="H102" s="101"/>
      <c r="J102" s="192">
        <v>224000</v>
      </c>
      <c r="K102" s="125"/>
      <c r="L102" s="110"/>
      <c r="M102" s="114"/>
      <c r="N102" s="238">
        <f t="shared" si="2"/>
        <v>224000</v>
      </c>
      <c r="O102" s="243">
        <v>2023</v>
      </c>
      <c r="P102" s="93">
        <f>N102*VLOOKUP(O102,IPC_2024!$A:$C,3,FALSE)</f>
        <v>235648</v>
      </c>
      <c r="Q102" s="93"/>
      <c r="R102" s="268" t="str">
        <f t="shared" si="3"/>
        <v/>
      </c>
      <c r="S102" s="274"/>
      <c r="T102" s="111"/>
      <c r="U102" s="112"/>
      <c r="V102" s="112"/>
      <c r="W102" s="112"/>
      <c r="X102" s="112"/>
      <c r="Y102" s="112"/>
    </row>
    <row r="103" spans="2:25" ht="15" outlineLevel="2" x14ac:dyDescent="0.25">
      <c r="B103" s="293"/>
      <c r="C103" s="113"/>
      <c r="D103" s="222"/>
      <c r="E103" s="101"/>
      <c r="F103" s="108" t="s">
        <v>478</v>
      </c>
      <c r="G103" s="121"/>
      <c r="H103" s="101"/>
      <c r="J103" s="192">
        <v>1866667</v>
      </c>
      <c r="K103" s="125"/>
      <c r="L103" s="110"/>
      <c r="M103" s="110"/>
      <c r="N103" s="238">
        <f t="shared" si="2"/>
        <v>1866667</v>
      </c>
      <c r="O103" s="244">
        <v>2023</v>
      </c>
      <c r="P103" s="93">
        <f>N103*VLOOKUP(O103,IPC_2024!$A:$C,3,FALSE)</f>
        <v>1963733.6840000001</v>
      </c>
      <c r="Q103" s="93"/>
      <c r="R103" s="268" t="str">
        <f t="shared" si="3"/>
        <v/>
      </c>
      <c r="S103" s="273"/>
      <c r="T103" s="111"/>
      <c r="U103" s="112"/>
      <c r="V103" s="112"/>
      <c r="W103" s="112"/>
      <c r="X103" s="112"/>
      <c r="Y103" s="112"/>
    </row>
    <row r="104" spans="2:25" ht="15" outlineLevel="2" x14ac:dyDescent="0.25">
      <c r="B104" s="293"/>
      <c r="C104" s="113"/>
      <c r="D104" s="222"/>
      <c r="E104" s="101"/>
      <c r="F104" s="108" t="s">
        <v>481</v>
      </c>
      <c r="G104" s="119"/>
      <c r="H104" s="101"/>
      <c r="J104" s="192">
        <v>933333</v>
      </c>
      <c r="K104" s="125"/>
      <c r="L104" s="115"/>
      <c r="M104" s="114"/>
      <c r="N104" s="238">
        <f t="shared" si="2"/>
        <v>933333</v>
      </c>
      <c r="O104" s="243">
        <v>2023</v>
      </c>
      <c r="P104" s="93">
        <f>N104*VLOOKUP(O104,IPC_2024!$A:$C,3,FALSE)</f>
        <v>981866.31599999999</v>
      </c>
      <c r="Q104" s="93"/>
      <c r="R104" s="268" t="str">
        <f t="shared" si="3"/>
        <v/>
      </c>
      <c r="S104" s="274"/>
      <c r="T104" s="111"/>
      <c r="U104" s="112"/>
      <c r="V104" s="112"/>
      <c r="W104" s="112"/>
      <c r="X104" s="112"/>
      <c r="Y104" s="112"/>
    </row>
    <row r="105" spans="2:25" ht="15" outlineLevel="1" x14ac:dyDescent="0.25">
      <c r="B105" s="293"/>
      <c r="C105" s="113"/>
      <c r="D105" s="222"/>
      <c r="E105" s="118" t="s">
        <v>1149</v>
      </c>
      <c r="F105" s="113" t="s">
        <v>1485</v>
      </c>
      <c r="G105" s="119"/>
      <c r="H105" s="101"/>
      <c r="J105" s="163">
        <f>SUM(J100:J104)</f>
        <v>13482667</v>
      </c>
      <c r="K105" s="125"/>
      <c r="L105" s="115"/>
      <c r="M105" s="114"/>
      <c r="N105" s="239">
        <f>SUM(N100:N104)</f>
        <v>13482667</v>
      </c>
      <c r="O105" s="243"/>
      <c r="P105" s="94">
        <f>SUM(P100:P104)</f>
        <v>14183765.684</v>
      </c>
      <c r="Q105" s="92" t="s">
        <v>1420</v>
      </c>
      <c r="R105" s="268">
        <f t="shared" si="3"/>
        <v>2.1291349862944835E-4</v>
      </c>
      <c r="S105" s="274"/>
      <c r="T105" s="111"/>
      <c r="U105" s="112"/>
      <c r="V105" s="112"/>
      <c r="W105" s="112"/>
      <c r="X105" s="112"/>
      <c r="Y105" s="112"/>
    </row>
    <row r="106" spans="2:25" ht="15" outlineLevel="1" x14ac:dyDescent="0.25">
      <c r="B106" s="293"/>
      <c r="C106" s="113"/>
      <c r="D106" s="222"/>
      <c r="E106" s="118"/>
      <c r="F106" s="113"/>
      <c r="G106" s="119"/>
      <c r="H106" s="101"/>
      <c r="J106" s="163"/>
      <c r="K106" s="125"/>
      <c r="L106" s="115"/>
      <c r="M106" s="114"/>
      <c r="N106" s="238"/>
      <c r="O106" s="243"/>
      <c r="P106" s="93"/>
      <c r="Q106" s="93"/>
      <c r="R106" s="268" t="str">
        <f t="shared" si="3"/>
        <v/>
      </c>
      <c r="S106" s="274"/>
      <c r="T106" s="111"/>
      <c r="U106" s="112"/>
      <c r="V106" s="112"/>
      <c r="W106" s="112"/>
      <c r="X106" s="112"/>
      <c r="Y106" s="112"/>
    </row>
    <row r="107" spans="2:25" ht="25.5" outlineLevel="2" x14ac:dyDescent="0.25">
      <c r="B107" s="293"/>
      <c r="C107" s="108" t="s">
        <v>1246</v>
      </c>
      <c r="D107" s="222">
        <v>80419770</v>
      </c>
      <c r="E107" s="108" t="s">
        <v>1486</v>
      </c>
      <c r="F107" s="108" t="s">
        <v>443</v>
      </c>
      <c r="G107" s="119" t="s">
        <v>460</v>
      </c>
      <c r="H107" s="101" t="s">
        <v>22</v>
      </c>
      <c r="J107" s="192">
        <v>55193139</v>
      </c>
      <c r="K107" s="125"/>
      <c r="L107" s="110">
        <v>45046</v>
      </c>
      <c r="M107" s="114">
        <f>+L107+30</f>
        <v>45076</v>
      </c>
      <c r="N107" s="238">
        <f t="shared" si="2"/>
        <v>55193139</v>
      </c>
      <c r="O107" s="244">
        <v>2023</v>
      </c>
      <c r="P107" s="93">
        <f>N107*VLOOKUP(O107,IPC_2024!$A:$C,3,FALSE)</f>
        <v>58063182.228</v>
      </c>
      <c r="Q107" s="93"/>
      <c r="R107" s="268" t="str">
        <f t="shared" si="3"/>
        <v/>
      </c>
      <c r="S107" s="274"/>
      <c r="T107" s="111"/>
      <c r="U107" s="112"/>
      <c r="V107" s="112"/>
      <c r="W107" s="112"/>
      <c r="X107" s="112"/>
      <c r="Y107" s="112"/>
    </row>
    <row r="108" spans="2:25" ht="15" outlineLevel="2" x14ac:dyDescent="0.25">
      <c r="B108" s="293"/>
      <c r="C108" s="113"/>
      <c r="D108" s="222"/>
      <c r="E108" s="101"/>
      <c r="F108" s="108" t="s">
        <v>466</v>
      </c>
      <c r="G108" s="119" t="s">
        <v>460</v>
      </c>
      <c r="H108" s="101" t="s">
        <v>22</v>
      </c>
      <c r="J108" s="192">
        <v>13333320</v>
      </c>
      <c r="K108" s="125"/>
      <c r="L108" s="110">
        <v>45169</v>
      </c>
      <c r="M108" s="110">
        <v>45169</v>
      </c>
      <c r="N108" s="238">
        <f t="shared" si="2"/>
        <v>13333320</v>
      </c>
      <c r="O108" s="244">
        <v>2023</v>
      </c>
      <c r="P108" s="93">
        <f>N108*VLOOKUP(O108,IPC_2024!$A:$C,3,FALSE)</f>
        <v>14026652.640000001</v>
      </c>
      <c r="Q108" s="93"/>
      <c r="R108" s="268" t="str">
        <f t="shared" si="3"/>
        <v/>
      </c>
      <c r="S108" s="273"/>
      <c r="T108" s="111"/>
      <c r="U108" s="112"/>
      <c r="V108" s="112"/>
      <c r="W108" s="112"/>
      <c r="X108" s="112"/>
      <c r="Y108" s="112"/>
    </row>
    <row r="109" spans="2:25" ht="15" outlineLevel="2" x14ac:dyDescent="0.25">
      <c r="B109" s="293"/>
      <c r="C109" s="113"/>
      <c r="D109" s="222"/>
      <c r="E109" s="101"/>
      <c r="F109" s="108" t="s">
        <v>476</v>
      </c>
      <c r="G109" s="119" t="s">
        <v>460</v>
      </c>
      <c r="H109" s="101" t="s">
        <v>22</v>
      </c>
      <c r="J109" s="192">
        <v>1333333</v>
      </c>
      <c r="K109" s="125"/>
      <c r="L109" s="110">
        <v>45046</v>
      </c>
      <c r="M109" s="114">
        <f>+L109+30</f>
        <v>45076</v>
      </c>
      <c r="N109" s="238">
        <f t="shared" si="2"/>
        <v>1333333</v>
      </c>
      <c r="O109" s="244">
        <v>2023</v>
      </c>
      <c r="P109" s="93">
        <f>N109*VLOOKUP(O109,IPC_2024!$A:$C,3,FALSE)</f>
        <v>1402666.3160000001</v>
      </c>
      <c r="Q109" s="93"/>
      <c r="R109" s="268" t="str">
        <f t="shared" si="3"/>
        <v/>
      </c>
      <c r="S109" s="274"/>
      <c r="T109" s="111"/>
      <c r="U109" s="112"/>
      <c r="V109" s="112"/>
      <c r="W109" s="112"/>
      <c r="X109" s="112"/>
      <c r="Y109" s="112"/>
    </row>
    <row r="110" spans="2:25" ht="15" outlineLevel="2" x14ac:dyDescent="0.25">
      <c r="B110" s="293"/>
      <c r="C110" s="113"/>
      <c r="D110" s="222"/>
      <c r="E110" s="101"/>
      <c r="F110" s="108" t="s">
        <v>478</v>
      </c>
      <c r="G110" s="119" t="s">
        <v>460</v>
      </c>
      <c r="H110" s="101" t="s">
        <v>22</v>
      </c>
      <c r="J110" s="192">
        <v>3333320</v>
      </c>
      <c r="K110" s="125"/>
      <c r="L110" s="110">
        <v>45046</v>
      </c>
      <c r="M110" s="110">
        <f>+L110</f>
        <v>45046</v>
      </c>
      <c r="N110" s="238">
        <f t="shared" si="2"/>
        <v>3333320</v>
      </c>
      <c r="O110" s="244">
        <v>2023</v>
      </c>
      <c r="P110" s="93">
        <f>N110*VLOOKUP(O110,IPC_2024!$A:$C,3,FALSE)</f>
        <v>3506652.64</v>
      </c>
      <c r="Q110" s="93"/>
      <c r="R110" s="268" t="str">
        <f t="shared" si="3"/>
        <v/>
      </c>
      <c r="S110" s="273"/>
      <c r="T110" s="111"/>
      <c r="U110" s="112"/>
      <c r="V110" s="112"/>
      <c r="W110" s="112"/>
      <c r="X110" s="112"/>
      <c r="Y110" s="112"/>
    </row>
    <row r="111" spans="2:25" ht="15" outlineLevel="2" x14ac:dyDescent="0.25">
      <c r="B111" s="293"/>
      <c r="C111" s="113"/>
      <c r="D111" s="222"/>
      <c r="E111" s="101"/>
      <c r="F111" s="108" t="s">
        <v>481</v>
      </c>
      <c r="G111" s="119" t="s">
        <v>460</v>
      </c>
      <c r="H111" s="101" t="s">
        <v>22</v>
      </c>
      <c r="J111" s="192">
        <v>10726666</v>
      </c>
      <c r="K111" s="125"/>
      <c r="L111" s="115">
        <v>45046</v>
      </c>
      <c r="M111" s="114">
        <f>+L111+30</f>
        <v>45076</v>
      </c>
      <c r="N111" s="238">
        <f t="shared" si="2"/>
        <v>10726666</v>
      </c>
      <c r="O111" s="244">
        <v>2023</v>
      </c>
      <c r="P111" s="93">
        <f>N111*VLOOKUP(O111,IPC_2024!$A:$C,3,FALSE)</f>
        <v>11284452.632000001</v>
      </c>
      <c r="Q111" s="93"/>
      <c r="R111" s="268" t="str">
        <f t="shared" si="3"/>
        <v/>
      </c>
      <c r="S111" s="274"/>
      <c r="T111" s="111"/>
      <c r="U111" s="112"/>
      <c r="V111" s="112"/>
      <c r="W111" s="112"/>
      <c r="X111" s="112"/>
      <c r="Y111" s="112"/>
    </row>
    <row r="112" spans="2:25" ht="15" outlineLevel="1" x14ac:dyDescent="0.25">
      <c r="B112" s="293"/>
      <c r="C112" s="113"/>
      <c r="D112" s="222"/>
      <c r="E112" s="118" t="s">
        <v>1159</v>
      </c>
      <c r="F112" s="113" t="s">
        <v>1485</v>
      </c>
      <c r="G112" s="119"/>
      <c r="H112" s="101"/>
      <c r="J112" s="163">
        <f>SUM(J107:J111)</f>
        <v>83919778</v>
      </c>
      <c r="K112" s="125"/>
      <c r="L112" s="115"/>
      <c r="M112" s="114"/>
      <c r="N112" s="239">
        <f>SUM(N107:N111)</f>
        <v>83919778</v>
      </c>
      <c r="O112" s="243"/>
      <c r="P112" s="94">
        <f>SUM(P107:P111)</f>
        <v>88283606.456</v>
      </c>
      <c r="Q112" s="92" t="s">
        <v>1420</v>
      </c>
      <c r="R112" s="268">
        <f t="shared" si="3"/>
        <v>1.3252313906578432E-3</v>
      </c>
      <c r="S112" s="274"/>
      <c r="T112" s="111"/>
      <c r="U112" s="112"/>
      <c r="V112" s="112"/>
      <c r="W112" s="112"/>
      <c r="X112" s="112"/>
      <c r="Y112" s="112"/>
    </row>
    <row r="113" spans="2:25" ht="15" outlineLevel="1" x14ac:dyDescent="0.25">
      <c r="B113" s="293"/>
      <c r="C113" s="113"/>
      <c r="D113" s="222"/>
      <c r="E113" s="118"/>
      <c r="F113" s="113"/>
      <c r="G113" s="119"/>
      <c r="H113" s="101"/>
      <c r="J113" s="163"/>
      <c r="K113" s="125"/>
      <c r="L113" s="115"/>
      <c r="M113" s="114"/>
      <c r="N113" s="238"/>
      <c r="O113" s="243"/>
      <c r="P113" s="93"/>
      <c r="Q113" s="93"/>
      <c r="R113" s="268" t="str">
        <f t="shared" si="3"/>
        <v/>
      </c>
      <c r="S113" s="274"/>
      <c r="T113" s="111"/>
      <c r="U113" s="112"/>
      <c r="V113" s="112"/>
      <c r="W113" s="112"/>
      <c r="X113" s="112"/>
      <c r="Y113" s="112"/>
    </row>
    <row r="114" spans="2:25" ht="15" outlineLevel="2" x14ac:dyDescent="0.25">
      <c r="B114" s="293"/>
      <c r="C114" s="108" t="s">
        <v>1246</v>
      </c>
      <c r="D114" s="222">
        <v>1026305282</v>
      </c>
      <c r="E114" s="101" t="s">
        <v>225</v>
      </c>
      <c r="F114" s="108" t="s">
        <v>443</v>
      </c>
      <c r="G114" s="120" t="s">
        <v>226</v>
      </c>
      <c r="H114" s="101" t="s">
        <v>22</v>
      </c>
      <c r="J114" s="192">
        <v>1512728</v>
      </c>
      <c r="K114" s="125"/>
      <c r="L114" s="110">
        <v>45046</v>
      </c>
      <c r="M114" s="114">
        <f>+L114+30</f>
        <v>45076</v>
      </c>
      <c r="N114" s="238">
        <f t="shared" si="2"/>
        <v>1512728</v>
      </c>
      <c r="O114" s="244">
        <v>2023</v>
      </c>
      <c r="P114" s="93">
        <f>N114*VLOOKUP(O114,IPC_2024!$A:$C,3,FALSE)</f>
        <v>1591389.8560000001</v>
      </c>
      <c r="Q114" s="93"/>
      <c r="R114" s="268" t="str">
        <f t="shared" si="3"/>
        <v/>
      </c>
      <c r="S114" s="274"/>
      <c r="T114" s="111"/>
      <c r="U114" s="112"/>
      <c r="V114" s="112"/>
      <c r="W114" s="112"/>
      <c r="X114" s="112"/>
      <c r="Y114" s="112"/>
    </row>
    <row r="115" spans="2:25" ht="15" outlineLevel="2" x14ac:dyDescent="0.25">
      <c r="B115" s="293"/>
      <c r="C115" s="113"/>
      <c r="D115" s="222"/>
      <c r="E115" s="101"/>
      <c r="F115" s="108" t="s">
        <v>466</v>
      </c>
      <c r="G115" s="120" t="s">
        <v>226</v>
      </c>
      <c r="H115" s="101" t="s">
        <v>22</v>
      </c>
      <c r="J115" s="192">
        <v>738458</v>
      </c>
      <c r="K115" s="125"/>
      <c r="L115" s="110">
        <v>45046</v>
      </c>
      <c r="M115" s="114">
        <f>+L115+30</f>
        <v>45076</v>
      </c>
      <c r="N115" s="238">
        <f t="shared" si="2"/>
        <v>738458</v>
      </c>
      <c r="O115" s="244">
        <v>2023</v>
      </c>
      <c r="P115" s="93">
        <f>N115*VLOOKUP(O115,IPC_2024!$A:$C,3,FALSE)</f>
        <v>776857.81599999999</v>
      </c>
      <c r="Q115" s="93"/>
      <c r="R115" s="268" t="str">
        <f t="shared" si="3"/>
        <v/>
      </c>
      <c r="S115" s="274"/>
      <c r="T115" s="111"/>
      <c r="U115" s="112"/>
      <c r="V115" s="112"/>
      <c r="W115" s="112"/>
      <c r="X115" s="112"/>
      <c r="Y115" s="112"/>
    </row>
    <row r="116" spans="2:25" ht="15" outlineLevel="2" x14ac:dyDescent="0.25">
      <c r="B116" s="293"/>
      <c r="C116" s="113"/>
      <c r="D116" s="222"/>
      <c r="E116" s="101"/>
      <c r="F116" s="108" t="s">
        <v>476</v>
      </c>
      <c r="G116" s="120" t="s">
        <v>226</v>
      </c>
      <c r="H116" s="101" t="s">
        <v>22</v>
      </c>
      <c r="J116" s="192">
        <v>24000</v>
      </c>
      <c r="K116" s="125"/>
      <c r="L116" s="110">
        <v>45046</v>
      </c>
      <c r="M116" s="114">
        <f>+L116+30</f>
        <v>45076</v>
      </c>
      <c r="N116" s="238">
        <f t="shared" si="2"/>
        <v>24000</v>
      </c>
      <c r="O116" s="244">
        <v>2023</v>
      </c>
      <c r="P116" s="93">
        <f>N116*VLOOKUP(O116,IPC_2024!$A:$C,3,FALSE)</f>
        <v>25248</v>
      </c>
      <c r="Q116" s="93"/>
      <c r="R116" s="268" t="str">
        <f t="shared" si="3"/>
        <v/>
      </c>
      <c r="S116" s="274"/>
      <c r="T116" s="111"/>
      <c r="U116" s="112"/>
      <c r="V116" s="112"/>
      <c r="W116" s="112"/>
      <c r="X116" s="112"/>
      <c r="Y116" s="112"/>
    </row>
    <row r="117" spans="2:25" ht="15" outlineLevel="2" x14ac:dyDescent="0.25">
      <c r="B117" s="293"/>
      <c r="C117" s="113"/>
      <c r="D117" s="222"/>
      <c r="E117" s="101"/>
      <c r="F117" s="108" t="s">
        <v>478</v>
      </c>
      <c r="G117" s="120" t="s">
        <v>226</v>
      </c>
      <c r="H117" s="101" t="s">
        <v>22</v>
      </c>
      <c r="J117" s="192">
        <v>599996</v>
      </c>
      <c r="K117" s="125"/>
      <c r="L117" s="110">
        <v>45260</v>
      </c>
      <c r="M117" s="110">
        <f>+L117</f>
        <v>45260</v>
      </c>
      <c r="N117" s="238">
        <f t="shared" si="2"/>
        <v>599996</v>
      </c>
      <c r="O117" s="244">
        <v>2023</v>
      </c>
      <c r="P117" s="93">
        <f>N117*VLOOKUP(O117,IPC_2024!$A:$C,3,FALSE)</f>
        <v>631195.79200000002</v>
      </c>
      <c r="Q117" s="93"/>
      <c r="R117" s="268" t="str">
        <f t="shared" si="3"/>
        <v/>
      </c>
      <c r="S117" s="273"/>
      <c r="T117" s="111"/>
      <c r="U117" s="112"/>
      <c r="V117" s="112"/>
      <c r="W117" s="112"/>
      <c r="X117" s="112"/>
      <c r="Y117" s="112"/>
    </row>
    <row r="118" spans="2:25" ht="15" outlineLevel="2" x14ac:dyDescent="0.25">
      <c r="B118" s="293"/>
      <c r="C118" s="113"/>
      <c r="D118" s="222"/>
      <c r="E118" s="101"/>
      <c r="F118" s="108" t="s">
        <v>481</v>
      </c>
      <c r="G118" s="120" t="s">
        <v>226</v>
      </c>
      <c r="H118" s="101" t="s">
        <v>22</v>
      </c>
      <c r="J118" s="192">
        <v>433696</v>
      </c>
      <c r="K118" s="125"/>
      <c r="L118" s="115">
        <v>45046</v>
      </c>
      <c r="M118" s="114">
        <f>+L118+30</f>
        <v>45076</v>
      </c>
      <c r="N118" s="238">
        <f t="shared" si="2"/>
        <v>433696</v>
      </c>
      <c r="O118" s="244">
        <v>2023</v>
      </c>
      <c r="P118" s="93">
        <f>N118*VLOOKUP(O118,IPC_2024!$A:$C,3,FALSE)</f>
        <v>456248.19200000004</v>
      </c>
      <c r="Q118" s="93"/>
      <c r="R118" s="268" t="str">
        <f t="shared" si="3"/>
        <v/>
      </c>
      <c r="S118" s="274"/>
      <c r="T118" s="111"/>
      <c r="U118" s="112"/>
      <c r="V118" s="112"/>
      <c r="W118" s="112"/>
      <c r="X118" s="112"/>
      <c r="Y118" s="112"/>
    </row>
    <row r="119" spans="2:25" ht="15" outlineLevel="1" x14ac:dyDescent="0.25">
      <c r="B119" s="293"/>
      <c r="C119" s="113"/>
      <c r="D119" s="222"/>
      <c r="E119" s="118" t="s">
        <v>1144</v>
      </c>
      <c r="F119" s="113" t="s">
        <v>1485</v>
      </c>
      <c r="G119" s="120"/>
      <c r="H119" s="101"/>
      <c r="J119" s="163">
        <f>SUM(J114:J118)</f>
        <v>3308878</v>
      </c>
      <c r="K119" s="125"/>
      <c r="L119" s="115"/>
      <c r="M119" s="114"/>
      <c r="N119" s="239">
        <f>SUM(N114:N118)</f>
        <v>3308878</v>
      </c>
      <c r="O119" s="243"/>
      <c r="P119" s="94">
        <f>SUM(P114:P118)</f>
        <v>3480939.6560000004</v>
      </c>
      <c r="Q119" s="92" t="s">
        <v>1420</v>
      </c>
      <c r="R119" s="268">
        <f t="shared" si="3"/>
        <v>5.2252628617024503E-5</v>
      </c>
      <c r="S119" s="274"/>
      <c r="T119" s="111"/>
      <c r="U119" s="112"/>
      <c r="V119" s="112"/>
      <c r="W119" s="112"/>
      <c r="X119" s="112"/>
      <c r="Y119" s="112"/>
    </row>
    <row r="120" spans="2:25" ht="15" outlineLevel="1" x14ac:dyDescent="0.25">
      <c r="B120" s="293"/>
      <c r="C120" s="113"/>
      <c r="D120" s="222"/>
      <c r="E120" s="118"/>
      <c r="F120" s="113"/>
      <c r="G120" s="120"/>
      <c r="H120" s="101"/>
      <c r="J120" s="163"/>
      <c r="K120" s="125"/>
      <c r="L120" s="115"/>
      <c r="M120" s="114"/>
      <c r="N120" s="238"/>
      <c r="O120" s="243"/>
      <c r="P120" s="93"/>
      <c r="Q120" s="93"/>
      <c r="R120" s="268" t="str">
        <f t="shared" si="3"/>
        <v/>
      </c>
      <c r="S120" s="274"/>
      <c r="T120" s="111"/>
      <c r="U120" s="112"/>
      <c r="V120" s="112"/>
      <c r="W120" s="112"/>
      <c r="X120" s="112"/>
      <c r="Y120" s="112"/>
    </row>
    <row r="121" spans="2:25" ht="15" outlineLevel="2" x14ac:dyDescent="0.25">
      <c r="B121" s="293"/>
      <c r="C121" s="108" t="s">
        <v>1246</v>
      </c>
      <c r="D121" s="222">
        <v>87102107</v>
      </c>
      <c r="E121" s="101" t="s">
        <v>463</v>
      </c>
      <c r="F121" s="108" t="s">
        <v>443</v>
      </c>
      <c r="G121" s="101" t="s">
        <v>464</v>
      </c>
      <c r="H121" s="101" t="s">
        <v>22</v>
      </c>
      <c r="J121" s="192">
        <v>5435235</v>
      </c>
      <c r="K121" s="125"/>
      <c r="L121" s="110">
        <v>45047</v>
      </c>
      <c r="M121" s="114">
        <f>+L121+30</f>
        <v>45077</v>
      </c>
      <c r="N121" s="238">
        <f t="shared" si="2"/>
        <v>5435235</v>
      </c>
      <c r="O121" s="244">
        <v>2023</v>
      </c>
      <c r="P121" s="93">
        <f>N121*VLOOKUP(O121,IPC_2024!$A:$C,3,FALSE)</f>
        <v>5717867.2200000007</v>
      </c>
      <c r="Q121" s="93"/>
      <c r="R121" s="268" t="str">
        <f t="shared" si="3"/>
        <v/>
      </c>
      <c r="S121" s="274"/>
      <c r="T121" s="111"/>
      <c r="U121" s="112"/>
      <c r="V121" s="112"/>
      <c r="W121" s="112"/>
      <c r="X121" s="112"/>
      <c r="Y121" s="112"/>
    </row>
    <row r="122" spans="2:25" ht="15" outlineLevel="2" x14ac:dyDescent="0.25">
      <c r="B122" s="293"/>
      <c r="C122" s="113"/>
      <c r="D122" s="222"/>
      <c r="E122" s="101"/>
      <c r="F122" s="108" t="s">
        <v>466</v>
      </c>
      <c r="G122" s="101" t="s">
        <v>464</v>
      </c>
      <c r="H122" s="101" t="s">
        <v>22</v>
      </c>
      <c r="J122" s="192">
        <v>4166669</v>
      </c>
      <c r="K122" s="125"/>
      <c r="L122" s="110">
        <v>45169</v>
      </c>
      <c r="M122" s="110">
        <v>45169</v>
      </c>
      <c r="N122" s="238">
        <f t="shared" si="2"/>
        <v>4166669</v>
      </c>
      <c r="O122" s="244">
        <v>2023</v>
      </c>
      <c r="P122" s="93">
        <f>N122*VLOOKUP(O122,IPC_2024!$A:$C,3,FALSE)</f>
        <v>4383335.7880000006</v>
      </c>
      <c r="Q122" s="93"/>
      <c r="R122" s="268" t="str">
        <f t="shared" si="3"/>
        <v/>
      </c>
      <c r="S122" s="273"/>
      <c r="T122" s="111"/>
      <c r="U122" s="112"/>
      <c r="V122" s="112"/>
      <c r="W122" s="112"/>
      <c r="X122" s="112"/>
      <c r="Y122" s="112"/>
    </row>
    <row r="123" spans="2:25" ht="15" outlineLevel="2" x14ac:dyDescent="0.25">
      <c r="B123" s="293"/>
      <c r="C123" s="113"/>
      <c r="D123" s="222"/>
      <c r="E123" s="101"/>
      <c r="F123" s="108" t="s">
        <v>476</v>
      </c>
      <c r="G123" s="101" t="s">
        <v>464</v>
      </c>
      <c r="H123" s="101" t="s">
        <v>22</v>
      </c>
      <c r="J123" s="192">
        <v>500000</v>
      </c>
      <c r="K123" s="125"/>
      <c r="L123" s="110">
        <v>45107</v>
      </c>
      <c r="M123" s="114">
        <f>+L123+30</f>
        <v>45137</v>
      </c>
      <c r="N123" s="238">
        <f t="shared" si="2"/>
        <v>500000</v>
      </c>
      <c r="O123" s="244">
        <v>2023</v>
      </c>
      <c r="P123" s="93">
        <f>N123*VLOOKUP(O123,IPC_2024!$A:$C,3,FALSE)</f>
        <v>526000</v>
      </c>
      <c r="Q123" s="93"/>
      <c r="R123" s="268" t="str">
        <f t="shared" si="3"/>
        <v/>
      </c>
      <c r="S123" s="274"/>
      <c r="T123" s="111"/>
      <c r="U123" s="112"/>
      <c r="V123" s="112"/>
      <c r="W123" s="112"/>
      <c r="X123" s="112"/>
      <c r="Y123" s="112"/>
    </row>
    <row r="124" spans="2:25" ht="15" outlineLevel="2" x14ac:dyDescent="0.25">
      <c r="B124" s="293"/>
      <c r="C124" s="113"/>
      <c r="D124" s="222"/>
      <c r="E124" s="101"/>
      <c r="F124" s="108" t="s">
        <v>481</v>
      </c>
      <c r="G124" s="101" t="s">
        <v>464</v>
      </c>
      <c r="H124" s="101" t="s">
        <v>22</v>
      </c>
      <c r="J124" s="192">
        <v>454507</v>
      </c>
      <c r="K124" s="125"/>
      <c r="L124" s="115">
        <v>45016</v>
      </c>
      <c r="M124" s="114">
        <f>+L124+30</f>
        <v>45046</v>
      </c>
      <c r="N124" s="238">
        <f t="shared" si="2"/>
        <v>454507</v>
      </c>
      <c r="O124" s="244">
        <v>2023</v>
      </c>
      <c r="P124" s="93">
        <f>N124*VLOOKUP(O124,IPC_2024!$A:$C,3,FALSE)</f>
        <v>478141.364</v>
      </c>
      <c r="Q124" s="93"/>
      <c r="R124" s="268" t="str">
        <f t="shared" si="3"/>
        <v/>
      </c>
      <c r="S124" s="274"/>
      <c r="T124" s="111"/>
      <c r="U124" s="112"/>
      <c r="V124" s="112"/>
      <c r="W124" s="112"/>
      <c r="X124" s="112"/>
      <c r="Y124" s="112"/>
    </row>
    <row r="125" spans="2:25" ht="15" outlineLevel="1" x14ac:dyDescent="0.25">
      <c r="B125" s="293"/>
      <c r="C125" s="113"/>
      <c r="D125" s="222"/>
      <c r="E125" s="118" t="s">
        <v>1161</v>
      </c>
      <c r="F125" s="113" t="s">
        <v>1485</v>
      </c>
      <c r="G125" s="101"/>
      <c r="H125" s="101"/>
      <c r="J125" s="163">
        <f>SUM(J121:J124)</f>
        <v>10556411</v>
      </c>
      <c r="K125" s="125"/>
      <c r="L125" s="115"/>
      <c r="M125" s="114"/>
      <c r="N125" s="239">
        <f>SUM(N121:N124)</f>
        <v>10556411</v>
      </c>
      <c r="O125" s="243"/>
      <c r="P125" s="94">
        <f>SUM(P121:P124)</f>
        <v>11105344.372000001</v>
      </c>
      <c r="Q125" s="92" t="s">
        <v>1420</v>
      </c>
      <c r="R125" s="268">
        <f t="shared" si="3"/>
        <v>1.6670310102447785E-4</v>
      </c>
      <c r="S125" s="274"/>
      <c r="T125" s="111"/>
      <c r="U125" s="112"/>
      <c r="V125" s="112"/>
      <c r="W125" s="112"/>
      <c r="X125" s="112"/>
      <c r="Y125" s="112"/>
    </row>
    <row r="126" spans="2:25" ht="15" outlineLevel="1" x14ac:dyDescent="0.25">
      <c r="B126" s="293"/>
      <c r="C126" s="113"/>
      <c r="D126" s="222"/>
      <c r="E126" s="118"/>
      <c r="F126" s="113"/>
      <c r="G126" s="101"/>
      <c r="H126" s="101"/>
      <c r="J126" s="163"/>
      <c r="K126" s="125"/>
      <c r="L126" s="115"/>
      <c r="M126" s="114"/>
      <c r="N126" s="238"/>
      <c r="O126" s="243"/>
      <c r="P126" s="93"/>
      <c r="Q126" s="93"/>
      <c r="R126" s="268" t="str">
        <f t="shared" si="3"/>
        <v/>
      </c>
      <c r="S126" s="274"/>
      <c r="T126" s="111"/>
      <c r="U126" s="112"/>
      <c r="V126" s="112"/>
      <c r="W126" s="112"/>
      <c r="X126" s="112"/>
      <c r="Y126" s="112"/>
    </row>
    <row r="127" spans="2:25" ht="15" outlineLevel="2" x14ac:dyDescent="0.25">
      <c r="B127" s="293"/>
      <c r="C127" s="108" t="s">
        <v>1246</v>
      </c>
      <c r="D127" s="222">
        <v>356007</v>
      </c>
      <c r="E127" s="101" t="s">
        <v>447</v>
      </c>
      <c r="F127" s="108" t="s">
        <v>443</v>
      </c>
      <c r="G127" s="121" t="s">
        <v>448</v>
      </c>
      <c r="H127" s="101" t="s">
        <v>22</v>
      </c>
      <c r="J127" s="192">
        <v>38220000</v>
      </c>
      <c r="K127" s="125"/>
      <c r="L127" s="110">
        <v>45126</v>
      </c>
      <c r="M127" s="114">
        <f>+L127+30</f>
        <v>45156</v>
      </c>
      <c r="N127" s="238">
        <f t="shared" si="2"/>
        <v>38220000</v>
      </c>
      <c r="O127" s="244">
        <v>2023</v>
      </c>
      <c r="P127" s="93">
        <f>N127*VLOOKUP(O127,IPC_2024!$A:$C,3,FALSE)</f>
        <v>40207440</v>
      </c>
      <c r="Q127" s="93"/>
      <c r="R127" s="268" t="str">
        <f t="shared" si="3"/>
        <v/>
      </c>
      <c r="S127" s="274"/>
      <c r="T127" s="111"/>
      <c r="U127" s="112"/>
      <c r="V127" s="112"/>
      <c r="W127" s="112"/>
      <c r="X127" s="112"/>
      <c r="Y127" s="112"/>
    </row>
    <row r="128" spans="2:25" ht="15" outlineLevel="2" x14ac:dyDescent="0.25">
      <c r="B128" s="293"/>
      <c r="C128" s="113"/>
      <c r="D128" s="222"/>
      <c r="E128" s="101"/>
      <c r="F128" s="108" t="s">
        <v>481</v>
      </c>
      <c r="G128" s="121" t="s">
        <v>448</v>
      </c>
      <c r="H128" s="101" t="s">
        <v>22</v>
      </c>
      <c r="J128" s="192">
        <v>6300000</v>
      </c>
      <c r="K128" s="125"/>
      <c r="L128" s="115">
        <v>45107</v>
      </c>
      <c r="M128" s="114">
        <f>+L128+30</f>
        <v>45137</v>
      </c>
      <c r="N128" s="238">
        <f t="shared" si="2"/>
        <v>6300000</v>
      </c>
      <c r="O128" s="244">
        <v>2023</v>
      </c>
      <c r="P128" s="93">
        <f>N128*VLOOKUP(O128,IPC_2024!$A:$C,3,FALSE)</f>
        <v>6627600</v>
      </c>
      <c r="Q128" s="93"/>
      <c r="R128" s="268" t="str">
        <f t="shared" si="3"/>
        <v/>
      </c>
      <c r="S128" s="274"/>
      <c r="T128" s="111"/>
      <c r="U128" s="112"/>
      <c r="V128" s="112"/>
      <c r="W128" s="112"/>
      <c r="X128" s="112"/>
      <c r="Y128" s="112"/>
    </row>
    <row r="129" spans="2:25" ht="15" outlineLevel="2" x14ac:dyDescent="0.25">
      <c r="B129" s="293"/>
      <c r="C129" s="113"/>
      <c r="D129" s="222"/>
      <c r="E129" s="101"/>
      <c r="F129" s="122" t="s">
        <v>1338</v>
      </c>
      <c r="G129" s="121"/>
      <c r="H129" s="101"/>
      <c r="J129" s="192">
        <v>1983333</v>
      </c>
      <c r="K129" s="125"/>
      <c r="L129" s="115"/>
      <c r="M129" s="114">
        <v>45137</v>
      </c>
      <c r="N129" s="238">
        <f t="shared" si="2"/>
        <v>1983333</v>
      </c>
      <c r="O129" s="244">
        <v>2023</v>
      </c>
      <c r="P129" s="93">
        <f>N129*VLOOKUP(O129,IPC_2024!$A:$C,3,FALSE)</f>
        <v>2086466.3160000001</v>
      </c>
      <c r="Q129" s="93"/>
      <c r="R129" s="268" t="str">
        <f t="shared" si="3"/>
        <v/>
      </c>
      <c r="S129" s="274"/>
      <c r="T129" s="111"/>
      <c r="U129" s="112"/>
      <c r="V129" s="112"/>
      <c r="W129" s="112"/>
      <c r="X129" s="112"/>
      <c r="Y129" s="112"/>
    </row>
    <row r="130" spans="2:25" ht="15" outlineLevel="2" x14ac:dyDescent="0.25">
      <c r="B130" s="293"/>
      <c r="C130" s="113"/>
      <c r="D130" s="222"/>
      <c r="E130" s="101"/>
      <c r="F130" s="122" t="s">
        <v>1339</v>
      </c>
      <c r="G130" s="121"/>
      <c r="H130" s="101"/>
      <c r="J130" s="192">
        <v>134867</v>
      </c>
      <c r="K130" s="125"/>
      <c r="L130" s="115"/>
      <c r="M130" s="114">
        <v>45137</v>
      </c>
      <c r="N130" s="238">
        <f t="shared" si="2"/>
        <v>134867</v>
      </c>
      <c r="O130" s="244">
        <v>2023</v>
      </c>
      <c r="P130" s="93">
        <f>N130*VLOOKUP(O130,IPC_2024!$A:$C,3,FALSE)</f>
        <v>141880.084</v>
      </c>
      <c r="Q130" s="93"/>
      <c r="R130" s="268" t="str">
        <f t="shared" si="3"/>
        <v/>
      </c>
      <c r="S130" s="274"/>
      <c r="T130" s="111"/>
      <c r="U130" s="112"/>
      <c r="V130" s="112"/>
      <c r="W130" s="112"/>
      <c r="X130" s="112"/>
      <c r="Y130" s="112"/>
    </row>
    <row r="131" spans="2:25" ht="15" outlineLevel="2" x14ac:dyDescent="0.25">
      <c r="B131" s="293"/>
      <c r="C131" s="113"/>
      <c r="D131" s="222"/>
      <c r="E131" s="101"/>
      <c r="F131" s="122" t="s">
        <v>1340</v>
      </c>
      <c r="G131" s="121"/>
      <c r="H131" s="101"/>
      <c r="J131" s="192">
        <v>1983333</v>
      </c>
      <c r="K131" s="125"/>
      <c r="L131" s="115"/>
      <c r="M131" s="114">
        <v>45137</v>
      </c>
      <c r="N131" s="238">
        <f t="shared" si="2"/>
        <v>1983333</v>
      </c>
      <c r="O131" s="244">
        <v>2023</v>
      </c>
      <c r="P131" s="93">
        <f>N131*VLOOKUP(O131,IPC_2024!$A:$C,3,FALSE)</f>
        <v>2086466.3160000001</v>
      </c>
      <c r="Q131" s="93"/>
      <c r="R131" s="268" t="str">
        <f t="shared" si="3"/>
        <v/>
      </c>
      <c r="S131" s="274"/>
      <c r="T131" s="111"/>
      <c r="U131" s="112"/>
      <c r="V131" s="112"/>
      <c r="W131" s="112"/>
      <c r="X131" s="112"/>
      <c r="Y131" s="112"/>
    </row>
    <row r="132" spans="2:25" ht="15" outlineLevel="2" x14ac:dyDescent="0.25">
      <c r="B132" s="293"/>
      <c r="C132" s="113"/>
      <c r="D132" s="222"/>
      <c r="E132" s="101"/>
      <c r="F132" s="122" t="s">
        <v>1341</v>
      </c>
      <c r="G132" s="121"/>
      <c r="H132" s="101"/>
      <c r="J132" s="192">
        <v>28233333</v>
      </c>
      <c r="K132" s="125"/>
      <c r="L132" s="115"/>
      <c r="M132" s="114">
        <v>45137</v>
      </c>
      <c r="N132" s="238">
        <f t="shared" si="2"/>
        <v>28233333</v>
      </c>
      <c r="O132" s="244">
        <v>2023</v>
      </c>
      <c r="P132" s="93">
        <f>N132*VLOOKUP(O132,IPC_2024!$A:$C,3,FALSE)</f>
        <v>29701466.316</v>
      </c>
      <c r="Q132" s="93"/>
      <c r="R132" s="268" t="str">
        <f t="shared" si="3"/>
        <v/>
      </c>
      <c r="S132" s="274"/>
      <c r="T132" s="111"/>
      <c r="U132" s="112"/>
      <c r="V132" s="112"/>
      <c r="W132" s="112"/>
      <c r="X132" s="112"/>
      <c r="Y132" s="112"/>
    </row>
    <row r="133" spans="2:25" ht="15" outlineLevel="1" x14ac:dyDescent="0.25">
      <c r="B133" s="293"/>
      <c r="C133" s="113"/>
      <c r="D133" s="222"/>
      <c r="E133" s="118" t="s">
        <v>1151</v>
      </c>
      <c r="F133" s="113" t="s">
        <v>1485</v>
      </c>
      <c r="G133" s="121"/>
      <c r="H133" s="101"/>
      <c r="J133" s="163">
        <f>SUM(J127:J132)</f>
        <v>76854866</v>
      </c>
      <c r="K133" s="125"/>
      <c r="L133" s="115"/>
      <c r="M133" s="114"/>
      <c r="N133" s="239">
        <f>SUM(N127:N132)</f>
        <v>76854866</v>
      </c>
      <c r="O133" s="243"/>
      <c r="P133" s="94">
        <f>SUM(P127:P132)</f>
        <v>80851319.032000005</v>
      </c>
      <c r="Q133" s="92" t="s">
        <v>1420</v>
      </c>
      <c r="R133" s="268">
        <f t="shared" si="3"/>
        <v>1.2136648043563961E-3</v>
      </c>
      <c r="S133" s="274"/>
      <c r="T133" s="111"/>
      <c r="U133" s="112"/>
      <c r="V133" s="112"/>
      <c r="W133" s="112"/>
      <c r="X133" s="112"/>
      <c r="Y133" s="112"/>
    </row>
    <row r="134" spans="2:25" ht="15" outlineLevel="1" x14ac:dyDescent="0.25">
      <c r="B134" s="293"/>
      <c r="C134" s="113"/>
      <c r="D134" s="222"/>
      <c r="E134" s="118"/>
      <c r="F134" s="113"/>
      <c r="G134" s="121"/>
      <c r="H134" s="101"/>
      <c r="J134" s="163"/>
      <c r="K134" s="125"/>
      <c r="L134" s="115"/>
      <c r="M134" s="114"/>
      <c r="N134" s="238"/>
      <c r="O134" s="243"/>
      <c r="P134" s="93"/>
      <c r="Q134" s="93"/>
      <c r="R134" s="268" t="str">
        <f t="shared" ref="R134:R197" si="4">IF(Q134="TOTAL",P134/$P$1153,"")</f>
        <v/>
      </c>
      <c r="S134" s="274"/>
      <c r="T134" s="111"/>
      <c r="U134" s="112"/>
      <c r="V134" s="112"/>
      <c r="W134" s="112"/>
      <c r="X134" s="112"/>
      <c r="Y134" s="112"/>
    </row>
    <row r="135" spans="2:25" ht="15" outlineLevel="2" x14ac:dyDescent="0.25">
      <c r="B135" s="293"/>
      <c r="C135" s="108" t="s">
        <v>1246</v>
      </c>
      <c r="D135" s="222">
        <v>79878582</v>
      </c>
      <c r="E135" s="101" t="s">
        <v>455</v>
      </c>
      <c r="F135" s="108" t="s">
        <v>443</v>
      </c>
      <c r="G135" s="121" t="s">
        <v>456</v>
      </c>
      <c r="H135" s="101" t="s">
        <v>22</v>
      </c>
      <c r="J135" s="192">
        <v>27186667</v>
      </c>
      <c r="K135" s="125"/>
      <c r="L135" s="110">
        <v>45046</v>
      </c>
      <c r="M135" s="114">
        <f>+L135+30</f>
        <v>45076</v>
      </c>
      <c r="N135" s="238">
        <f t="shared" ref="N135:N193" si="5">+J135</f>
        <v>27186667</v>
      </c>
      <c r="O135" s="244">
        <v>2023</v>
      </c>
      <c r="P135" s="93">
        <f>N135*VLOOKUP(O135,IPC_2024!$A:$C,3,FALSE)</f>
        <v>28600373.684</v>
      </c>
      <c r="Q135" s="93"/>
      <c r="R135" s="268" t="str">
        <f t="shared" si="4"/>
        <v/>
      </c>
      <c r="S135" s="274"/>
      <c r="T135" s="111"/>
      <c r="U135" s="112"/>
      <c r="V135" s="112"/>
      <c r="W135" s="112"/>
      <c r="X135" s="112"/>
      <c r="Y135" s="112"/>
    </row>
    <row r="136" spans="2:25" ht="15" outlineLevel="2" x14ac:dyDescent="0.25">
      <c r="B136" s="293"/>
      <c r="C136" s="113"/>
      <c r="D136" s="222"/>
      <c r="E136" s="101"/>
      <c r="F136" s="108" t="s">
        <v>466</v>
      </c>
      <c r="G136" s="121" t="s">
        <v>456</v>
      </c>
      <c r="H136" s="101" t="s">
        <v>22</v>
      </c>
      <c r="J136" s="192">
        <v>5388889</v>
      </c>
      <c r="K136" s="125"/>
      <c r="L136" s="110">
        <v>45169</v>
      </c>
      <c r="M136" s="110">
        <v>45169</v>
      </c>
      <c r="N136" s="238">
        <f t="shared" si="5"/>
        <v>5388889</v>
      </c>
      <c r="O136" s="244">
        <v>2023</v>
      </c>
      <c r="P136" s="93">
        <f>N136*VLOOKUP(O136,IPC_2024!$A:$C,3,FALSE)</f>
        <v>5669111.2280000001</v>
      </c>
      <c r="Q136" s="93"/>
      <c r="R136" s="268" t="str">
        <f t="shared" si="4"/>
        <v/>
      </c>
      <c r="S136" s="273"/>
      <c r="T136" s="111"/>
      <c r="U136" s="112"/>
      <c r="V136" s="112"/>
      <c r="W136" s="112"/>
      <c r="X136" s="112"/>
      <c r="Y136" s="112"/>
    </row>
    <row r="137" spans="2:25" ht="15" outlineLevel="2" x14ac:dyDescent="0.25">
      <c r="B137" s="293"/>
      <c r="C137" s="113"/>
      <c r="D137" s="222"/>
      <c r="E137" s="101"/>
      <c r="F137" s="108" t="s">
        <v>476</v>
      </c>
      <c r="G137" s="121" t="s">
        <v>456</v>
      </c>
      <c r="H137" s="101" t="s">
        <v>22</v>
      </c>
      <c r="J137" s="192">
        <v>480000</v>
      </c>
      <c r="K137" s="125"/>
      <c r="L137" s="110">
        <v>45169</v>
      </c>
      <c r="M137" s="110">
        <v>45169</v>
      </c>
      <c r="N137" s="238">
        <f t="shared" si="5"/>
        <v>480000</v>
      </c>
      <c r="O137" s="244">
        <v>2023</v>
      </c>
      <c r="P137" s="93">
        <f>N137*VLOOKUP(O137,IPC_2024!$A:$C,3,FALSE)</f>
        <v>504960</v>
      </c>
      <c r="Q137" s="93"/>
      <c r="R137" s="268" t="str">
        <f t="shared" si="4"/>
        <v/>
      </c>
      <c r="S137" s="273"/>
      <c r="T137" s="111"/>
      <c r="U137" s="112"/>
      <c r="V137" s="112"/>
      <c r="W137" s="112"/>
      <c r="X137" s="112"/>
      <c r="Y137" s="112"/>
    </row>
    <row r="138" spans="2:25" ht="15" outlineLevel="2" x14ac:dyDescent="0.25">
      <c r="B138" s="293"/>
      <c r="C138" s="113"/>
      <c r="D138" s="222"/>
      <c r="E138" s="101"/>
      <c r="F138" s="108" t="s">
        <v>478</v>
      </c>
      <c r="G138" s="121" t="s">
        <v>456</v>
      </c>
      <c r="H138" s="101" t="s">
        <v>22</v>
      </c>
      <c r="J138" s="192">
        <v>1388889</v>
      </c>
      <c r="K138" s="125"/>
      <c r="L138" s="110">
        <v>45046</v>
      </c>
      <c r="M138" s="110">
        <f>+L138</f>
        <v>45046</v>
      </c>
      <c r="N138" s="238">
        <f t="shared" si="5"/>
        <v>1388889</v>
      </c>
      <c r="O138" s="244">
        <v>2023</v>
      </c>
      <c r="P138" s="93">
        <f>N138*VLOOKUP(O138,IPC_2024!$A:$C,3,FALSE)</f>
        <v>1461111.2280000001</v>
      </c>
      <c r="Q138" s="93"/>
      <c r="R138" s="268" t="str">
        <f t="shared" si="4"/>
        <v/>
      </c>
      <c r="S138" s="273"/>
      <c r="T138" s="111"/>
      <c r="U138" s="112"/>
      <c r="V138" s="112"/>
      <c r="W138" s="112"/>
      <c r="X138" s="112"/>
      <c r="Y138" s="112"/>
    </row>
    <row r="139" spans="2:25" ht="15" outlineLevel="2" x14ac:dyDescent="0.25">
      <c r="B139" s="293"/>
      <c r="C139" s="113"/>
      <c r="D139" s="222"/>
      <c r="E139" s="101"/>
      <c r="F139" s="108" t="s">
        <v>481</v>
      </c>
      <c r="G139" s="121" t="s">
        <v>456</v>
      </c>
      <c r="H139" s="101" t="s">
        <v>22</v>
      </c>
      <c r="J139" s="192">
        <v>1388889</v>
      </c>
      <c r="K139" s="125"/>
      <c r="L139" s="115">
        <v>45046</v>
      </c>
      <c r="M139" s="114">
        <f>+L139+30</f>
        <v>45076</v>
      </c>
      <c r="N139" s="238">
        <f t="shared" si="5"/>
        <v>1388889</v>
      </c>
      <c r="O139" s="244">
        <v>2023</v>
      </c>
      <c r="P139" s="93">
        <f>N139*VLOOKUP(O139,IPC_2024!$A:$C,3,FALSE)</f>
        <v>1461111.2280000001</v>
      </c>
      <c r="Q139" s="93"/>
      <c r="R139" s="268" t="str">
        <f t="shared" si="4"/>
        <v/>
      </c>
      <c r="S139" s="274"/>
      <c r="T139" s="111"/>
      <c r="U139" s="112"/>
      <c r="V139" s="112"/>
      <c r="W139" s="112"/>
      <c r="X139" s="112"/>
      <c r="Y139" s="112"/>
    </row>
    <row r="140" spans="2:25" ht="15" outlineLevel="1" x14ac:dyDescent="0.25">
      <c r="B140" s="293"/>
      <c r="C140" s="113"/>
      <c r="D140" s="222"/>
      <c r="E140" s="118" t="s">
        <v>1157</v>
      </c>
      <c r="F140" s="113" t="s">
        <v>1485</v>
      </c>
      <c r="G140" s="121"/>
      <c r="H140" s="101"/>
      <c r="J140" s="163">
        <f>SUM(J135:J139)</f>
        <v>35833334</v>
      </c>
      <c r="K140" s="125"/>
      <c r="L140" s="115"/>
      <c r="M140" s="114"/>
      <c r="N140" s="239">
        <f>SUM(N135:N139)</f>
        <v>35833334</v>
      </c>
      <c r="O140" s="243"/>
      <c r="P140" s="94">
        <f>SUM(P135:P139)</f>
        <v>37696667.368000001</v>
      </c>
      <c r="Q140" s="92" t="s">
        <v>1420</v>
      </c>
      <c r="R140" s="268">
        <f t="shared" si="4"/>
        <v>5.6586731019148996E-4</v>
      </c>
      <c r="S140" s="274"/>
      <c r="T140" s="111"/>
      <c r="U140" s="112"/>
      <c r="V140" s="112"/>
      <c r="W140" s="112"/>
      <c r="X140" s="112"/>
      <c r="Y140" s="112"/>
    </row>
    <row r="141" spans="2:25" ht="15" outlineLevel="1" x14ac:dyDescent="0.25">
      <c r="B141" s="293"/>
      <c r="C141" s="113"/>
      <c r="D141" s="222"/>
      <c r="E141" s="118"/>
      <c r="F141" s="113"/>
      <c r="G141" s="121"/>
      <c r="H141" s="101"/>
      <c r="J141" s="163"/>
      <c r="K141" s="125"/>
      <c r="L141" s="115"/>
      <c r="M141" s="114"/>
      <c r="N141" s="238"/>
      <c r="O141" s="243"/>
      <c r="P141" s="93"/>
      <c r="Q141" s="93"/>
      <c r="R141" s="268" t="str">
        <f t="shared" si="4"/>
        <v/>
      </c>
      <c r="S141" s="274"/>
      <c r="T141" s="111"/>
      <c r="U141" s="112"/>
      <c r="V141" s="112"/>
      <c r="W141" s="112"/>
      <c r="X141" s="112"/>
      <c r="Y141" s="112"/>
    </row>
    <row r="142" spans="2:25" ht="15" outlineLevel="2" x14ac:dyDescent="0.25">
      <c r="B142" s="293"/>
      <c r="C142" s="108" t="s">
        <v>1246</v>
      </c>
      <c r="D142" s="222">
        <v>17063209</v>
      </c>
      <c r="E142" s="101" t="s">
        <v>60</v>
      </c>
      <c r="F142" s="108" t="s">
        <v>443</v>
      </c>
      <c r="G142" s="101" t="s">
        <v>196</v>
      </c>
      <c r="H142" s="101" t="s">
        <v>22</v>
      </c>
      <c r="J142" s="192">
        <v>162024443</v>
      </c>
      <c r="K142" s="125"/>
      <c r="L142" s="110">
        <v>45168</v>
      </c>
      <c r="M142" s="110">
        <v>45168</v>
      </c>
      <c r="N142" s="238">
        <f t="shared" si="5"/>
        <v>162024443</v>
      </c>
      <c r="O142" s="244">
        <v>2023</v>
      </c>
      <c r="P142" s="93">
        <f>N142*VLOOKUP(O142,IPC_2024!$A:$C,3,FALSE)</f>
        <v>170449714.03600001</v>
      </c>
      <c r="Q142" s="93"/>
      <c r="R142" s="268" t="str">
        <f t="shared" si="4"/>
        <v/>
      </c>
      <c r="S142" s="273"/>
      <c r="T142" s="111"/>
      <c r="U142" s="112"/>
      <c r="V142" s="112"/>
      <c r="W142" s="112"/>
      <c r="X142" s="112"/>
      <c r="Y142" s="112"/>
    </row>
    <row r="143" spans="2:25" ht="15" outlineLevel="2" x14ac:dyDescent="0.25">
      <c r="B143" s="293"/>
      <c r="C143" s="113"/>
      <c r="D143" s="222"/>
      <c r="E143" s="101"/>
      <c r="F143" s="108" t="s">
        <v>466</v>
      </c>
      <c r="G143" s="101" t="s">
        <v>196</v>
      </c>
      <c r="H143" s="101" t="s">
        <v>22</v>
      </c>
      <c r="J143" s="192">
        <v>24444403</v>
      </c>
      <c r="K143" s="125"/>
      <c r="L143" s="110">
        <v>45077</v>
      </c>
      <c r="M143" s="114">
        <f>+L143+30</f>
        <v>45107</v>
      </c>
      <c r="N143" s="238">
        <f t="shared" si="5"/>
        <v>24444403</v>
      </c>
      <c r="O143" s="244">
        <v>2023</v>
      </c>
      <c r="P143" s="93">
        <f>N143*VLOOKUP(O143,IPC_2024!$A:$C,3,FALSE)</f>
        <v>25715511.956</v>
      </c>
      <c r="Q143" s="93"/>
      <c r="R143" s="268" t="str">
        <f t="shared" si="4"/>
        <v/>
      </c>
      <c r="S143" s="274"/>
      <c r="T143" s="111"/>
      <c r="U143" s="112"/>
      <c r="V143" s="112"/>
      <c r="W143" s="112"/>
      <c r="X143" s="112"/>
      <c r="Y143" s="112"/>
    </row>
    <row r="144" spans="2:25" ht="15" outlineLevel="2" x14ac:dyDescent="0.25">
      <c r="B144" s="293"/>
      <c r="C144" s="113"/>
      <c r="D144" s="222"/>
      <c r="E144" s="101"/>
      <c r="F144" s="108" t="s">
        <v>476</v>
      </c>
      <c r="G144" s="101" t="s">
        <v>196</v>
      </c>
      <c r="H144" s="101" t="s">
        <v>22</v>
      </c>
      <c r="J144" s="192">
        <v>2933328</v>
      </c>
      <c r="K144" s="125"/>
      <c r="L144" s="110">
        <v>45167</v>
      </c>
      <c r="M144" s="110">
        <v>45167</v>
      </c>
      <c r="N144" s="238">
        <f t="shared" si="5"/>
        <v>2933328</v>
      </c>
      <c r="O144" s="244">
        <v>2023</v>
      </c>
      <c r="P144" s="93">
        <f>N144*VLOOKUP(O144,IPC_2024!$A:$C,3,FALSE)</f>
        <v>3085861.0560000003</v>
      </c>
      <c r="Q144" s="93"/>
      <c r="R144" s="268" t="str">
        <f t="shared" si="4"/>
        <v/>
      </c>
      <c r="S144" s="273"/>
      <c r="T144" s="111"/>
      <c r="U144" s="112"/>
      <c r="V144" s="112"/>
      <c r="W144" s="112"/>
      <c r="X144" s="112"/>
      <c r="Y144" s="112"/>
    </row>
    <row r="145" spans="2:25" ht="15" outlineLevel="2" x14ac:dyDescent="0.25">
      <c r="B145" s="293"/>
      <c r="C145" s="113"/>
      <c r="D145" s="222"/>
      <c r="E145" s="101"/>
      <c r="F145" s="108" t="s">
        <v>478</v>
      </c>
      <c r="G145" s="101" t="s">
        <v>479</v>
      </c>
      <c r="H145" s="101" t="s">
        <v>22</v>
      </c>
      <c r="J145" s="192">
        <v>9444423</v>
      </c>
      <c r="K145" s="125"/>
      <c r="L145" s="110">
        <v>45077</v>
      </c>
      <c r="M145" s="110">
        <f>+L145</f>
        <v>45077</v>
      </c>
      <c r="N145" s="238">
        <f t="shared" si="5"/>
        <v>9444423</v>
      </c>
      <c r="O145" s="244">
        <v>2023</v>
      </c>
      <c r="P145" s="93">
        <f>N145*VLOOKUP(O145,IPC_2024!$A:$C,3,FALSE)</f>
        <v>9935532.9960000012</v>
      </c>
      <c r="Q145" s="93"/>
      <c r="R145" s="268" t="str">
        <f t="shared" si="4"/>
        <v/>
      </c>
      <c r="S145" s="273"/>
      <c r="T145" s="111"/>
      <c r="U145" s="112"/>
      <c r="V145" s="112"/>
      <c r="W145" s="112"/>
      <c r="X145" s="112"/>
      <c r="Y145" s="112"/>
    </row>
    <row r="146" spans="2:25" ht="15" outlineLevel="2" x14ac:dyDescent="0.25">
      <c r="B146" s="293"/>
      <c r="C146" s="113"/>
      <c r="D146" s="222"/>
      <c r="E146" s="101"/>
      <c r="F146" s="108" t="s">
        <v>481</v>
      </c>
      <c r="G146" s="101" t="s">
        <v>479</v>
      </c>
      <c r="H146" s="101" t="s">
        <v>22</v>
      </c>
      <c r="J146" s="192">
        <v>22068890</v>
      </c>
      <c r="K146" s="125"/>
      <c r="L146" s="115">
        <v>45260</v>
      </c>
      <c r="M146" s="115">
        <v>45169</v>
      </c>
      <c r="N146" s="238">
        <f t="shared" si="5"/>
        <v>22068890</v>
      </c>
      <c r="O146" s="244">
        <v>2023</v>
      </c>
      <c r="P146" s="93">
        <f>N146*VLOOKUP(O146,IPC_2024!$A:$C,3,FALSE)</f>
        <v>23216472.280000001</v>
      </c>
      <c r="Q146" s="93"/>
      <c r="R146" s="268" t="str">
        <f t="shared" si="4"/>
        <v/>
      </c>
      <c r="S146" s="275"/>
      <c r="T146" s="111"/>
      <c r="U146" s="112"/>
      <c r="V146" s="112"/>
      <c r="W146" s="112"/>
      <c r="X146" s="112"/>
      <c r="Y146" s="112"/>
    </row>
    <row r="147" spans="2:25" ht="15" outlineLevel="1" x14ac:dyDescent="0.25">
      <c r="B147" s="293"/>
      <c r="C147" s="113"/>
      <c r="D147" s="222"/>
      <c r="E147" s="118" t="s">
        <v>1147</v>
      </c>
      <c r="F147" s="113" t="s">
        <v>1485</v>
      </c>
      <c r="G147" s="101"/>
      <c r="H147" s="101"/>
      <c r="J147" s="163">
        <f>SUM(J142:J146)</f>
        <v>220915487</v>
      </c>
      <c r="K147" s="125"/>
      <c r="L147" s="115"/>
      <c r="M147" s="115"/>
      <c r="N147" s="239">
        <f>SUM(N142:N146)</f>
        <v>220915487</v>
      </c>
      <c r="O147" s="101"/>
      <c r="P147" s="94">
        <f>SUM(P142:P146)</f>
        <v>232403092.324</v>
      </c>
      <c r="Q147" s="92" t="s">
        <v>1420</v>
      </c>
      <c r="R147" s="268">
        <f t="shared" si="4"/>
        <v>3.4886190720721955E-3</v>
      </c>
      <c r="S147" s="275" t="s">
        <v>1791</v>
      </c>
      <c r="T147" s="111"/>
      <c r="U147" s="112"/>
      <c r="V147" s="112"/>
      <c r="W147" s="112"/>
      <c r="X147" s="112"/>
      <c r="Y147" s="112"/>
    </row>
    <row r="148" spans="2:25" ht="15" outlineLevel="1" x14ac:dyDescent="0.25">
      <c r="B148" s="293"/>
      <c r="C148" s="113"/>
      <c r="D148" s="222"/>
      <c r="E148" s="118"/>
      <c r="F148" s="113"/>
      <c r="G148" s="101"/>
      <c r="H148" s="101"/>
      <c r="J148" s="163"/>
      <c r="K148" s="125"/>
      <c r="L148" s="115"/>
      <c r="M148" s="115"/>
      <c r="N148" s="238"/>
      <c r="O148" s="101"/>
      <c r="P148" s="93"/>
      <c r="Q148" s="93"/>
      <c r="R148" s="268" t="str">
        <f t="shared" si="4"/>
        <v/>
      </c>
      <c r="S148" s="275"/>
      <c r="T148" s="111"/>
      <c r="U148" s="112"/>
      <c r="V148" s="112"/>
      <c r="W148" s="112"/>
      <c r="X148" s="112"/>
      <c r="Y148" s="112"/>
    </row>
    <row r="149" spans="2:25" ht="15" outlineLevel="2" x14ac:dyDescent="0.25">
      <c r="B149" s="293"/>
      <c r="C149" s="108" t="s">
        <v>1246</v>
      </c>
      <c r="D149" s="222">
        <v>79444838</v>
      </c>
      <c r="E149" s="101" t="s">
        <v>58</v>
      </c>
      <c r="F149" s="108" t="s">
        <v>443</v>
      </c>
      <c r="G149" s="121" t="s">
        <v>59</v>
      </c>
      <c r="H149" s="101" t="s">
        <v>22</v>
      </c>
      <c r="J149" s="163">
        <v>239564594</v>
      </c>
      <c r="K149" s="125"/>
      <c r="L149" s="110">
        <v>44803</v>
      </c>
      <c r="M149" s="110">
        <f>+L149</f>
        <v>44803</v>
      </c>
      <c r="N149" s="239">
        <f t="shared" si="5"/>
        <v>239564594</v>
      </c>
      <c r="O149" s="244">
        <v>2023</v>
      </c>
      <c r="P149" s="94">
        <f>N149*VLOOKUP(O149,IPC_2024!$A:$C,3,FALSE)</f>
        <v>252021952.88800001</v>
      </c>
      <c r="Q149" s="92" t="s">
        <v>1420</v>
      </c>
      <c r="R149" s="268">
        <f t="shared" si="4"/>
        <v>3.7831191600507046E-3</v>
      </c>
      <c r="S149" s="273" t="s">
        <v>1791</v>
      </c>
      <c r="T149" s="111"/>
      <c r="U149" s="112"/>
      <c r="V149" s="112"/>
      <c r="W149" s="112"/>
      <c r="X149" s="112"/>
      <c r="Y149" s="112"/>
    </row>
    <row r="150" spans="2:25" ht="15" outlineLevel="2" x14ac:dyDescent="0.25">
      <c r="B150" s="293"/>
      <c r="C150" s="108"/>
      <c r="D150" s="222"/>
      <c r="E150" s="101"/>
      <c r="F150" s="108"/>
      <c r="G150" s="121"/>
      <c r="H150" s="101"/>
      <c r="J150" s="163"/>
      <c r="K150" s="125"/>
      <c r="L150" s="110"/>
      <c r="M150" s="110"/>
      <c r="N150" s="238"/>
      <c r="O150" s="244"/>
      <c r="P150" s="93"/>
      <c r="Q150" s="93"/>
      <c r="R150" s="268" t="str">
        <f t="shared" si="4"/>
        <v/>
      </c>
      <c r="S150" s="273"/>
      <c r="T150" s="111"/>
      <c r="U150" s="112"/>
      <c r="V150" s="112"/>
      <c r="W150" s="112"/>
      <c r="X150" s="112"/>
      <c r="Y150" s="112"/>
    </row>
    <row r="151" spans="2:25" ht="15" outlineLevel="2" x14ac:dyDescent="0.25">
      <c r="B151" s="293"/>
      <c r="C151" s="108" t="s">
        <v>1246</v>
      </c>
      <c r="D151" s="222">
        <v>52622236</v>
      </c>
      <c r="E151" s="101" t="s">
        <v>237</v>
      </c>
      <c r="F151" s="108" t="s">
        <v>443</v>
      </c>
      <c r="G151" s="121" t="s">
        <v>238</v>
      </c>
      <c r="H151" s="101" t="s">
        <v>22</v>
      </c>
      <c r="J151" s="192">
        <v>64977034</v>
      </c>
      <c r="K151" s="125"/>
      <c r="L151" s="110">
        <v>45167</v>
      </c>
      <c r="M151" s="110">
        <v>45167</v>
      </c>
      <c r="N151" s="238">
        <f t="shared" si="5"/>
        <v>64977034</v>
      </c>
      <c r="O151" s="244">
        <v>2023</v>
      </c>
      <c r="P151" s="93">
        <f>N151*VLOOKUP(O151,IPC_2024!$A:$C,3,FALSE)</f>
        <v>68355839.768000007</v>
      </c>
      <c r="Q151" s="93"/>
      <c r="R151" s="268" t="str">
        <f t="shared" si="4"/>
        <v/>
      </c>
      <c r="S151" s="273" t="s">
        <v>1791</v>
      </c>
      <c r="T151" s="111"/>
      <c r="U151" s="112"/>
      <c r="V151" s="112"/>
      <c r="W151" s="112"/>
      <c r="X151" s="112"/>
      <c r="Y151" s="112"/>
    </row>
    <row r="152" spans="2:25" ht="15" outlineLevel="2" x14ac:dyDescent="0.25">
      <c r="B152" s="293"/>
      <c r="C152" s="113"/>
      <c r="D152" s="222"/>
      <c r="E152" s="101"/>
      <c r="F152" s="108" t="s">
        <v>478</v>
      </c>
      <c r="G152" s="121" t="s">
        <v>238</v>
      </c>
      <c r="H152" s="101" t="s">
        <v>22</v>
      </c>
      <c r="J152" s="192">
        <v>4999980</v>
      </c>
      <c r="K152" s="125"/>
      <c r="L152" s="110">
        <v>45169</v>
      </c>
      <c r="M152" s="110">
        <f>+L152</f>
        <v>45169</v>
      </c>
      <c r="N152" s="238">
        <f t="shared" si="5"/>
        <v>4999980</v>
      </c>
      <c r="O152" s="244">
        <v>2023</v>
      </c>
      <c r="P152" s="93">
        <f>N152*VLOOKUP(O152,IPC_2024!$A:$C,3,FALSE)</f>
        <v>5259978.96</v>
      </c>
      <c r="Q152" s="93"/>
      <c r="R152" s="268" t="str">
        <f t="shared" si="4"/>
        <v/>
      </c>
      <c r="S152" s="273"/>
      <c r="T152" s="111"/>
      <c r="U152" s="112"/>
      <c r="V152" s="112"/>
      <c r="W152" s="112"/>
      <c r="X152" s="112"/>
      <c r="Y152" s="112"/>
    </row>
    <row r="153" spans="2:25" ht="15" outlineLevel="2" x14ac:dyDescent="0.25">
      <c r="B153" s="293"/>
      <c r="C153" s="113"/>
      <c r="D153" s="222"/>
      <c r="E153" s="101"/>
      <c r="F153" s="108" t="s">
        <v>481</v>
      </c>
      <c r="G153" s="121" t="s">
        <v>238</v>
      </c>
      <c r="H153" s="101" t="s">
        <v>22</v>
      </c>
      <c r="J153" s="192">
        <v>1090000</v>
      </c>
      <c r="K153" s="125"/>
      <c r="L153" s="115">
        <v>45138</v>
      </c>
      <c r="M153" s="114">
        <f>+L153+30</f>
        <v>45168</v>
      </c>
      <c r="N153" s="238">
        <f t="shared" si="5"/>
        <v>1090000</v>
      </c>
      <c r="O153" s="244">
        <v>2023</v>
      </c>
      <c r="P153" s="93">
        <f>N153*VLOOKUP(O153,IPC_2024!$A:$C,3,FALSE)</f>
        <v>1146680</v>
      </c>
      <c r="Q153" s="93"/>
      <c r="R153" s="268" t="str">
        <f t="shared" si="4"/>
        <v/>
      </c>
      <c r="S153" s="274"/>
      <c r="T153" s="111"/>
      <c r="U153" s="112"/>
      <c r="V153" s="112"/>
      <c r="W153" s="112"/>
      <c r="X153" s="112"/>
      <c r="Y153" s="112"/>
    </row>
    <row r="154" spans="2:25" ht="15" outlineLevel="1" x14ac:dyDescent="0.25">
      <c r="B154" s="293"/>
      <c r="C154" s="113"/>
      <c r="D154" s="222"/>
      <c r="E154" s="118" t="s">
        <v>1153</v>
      </c>
      <c r="F154" s="113" t="s">
        <v>1485</v>
      </c>
      <c r="G154" s="121"/>
      <c r="H154" s="101"/>
      <c r="J154" s="163">
        <f>SUM(J151:J153)</f>
        <v>71067014</v>
      </c>
      <c r="K154" s="125"/>
      <c r="L154" s="115"/>
      <c r="M154" s="114"/>
      <c r="N154" s="239">
        <f>SUM(N151:N153)</f>
        <v>71067014</v>
      </c>
      <c r="O154" s="243"/>
      <c r="P154" s="94">
        <f>SUM(P151:P153)</f>
        <v>74762498.728</v>
      </c>
      <c r="Q154" s="92" t="s">
        <v>1420</v>
      </c>
      <c r="R154" s="268">
        <f t="shared" si="4"/>
        <v>1.1222650969491411E-3</v>
      </c>
      <c r="S154" s="274"/>
      <c r="T154" s="111"/>
      <c r="U154" s="112"/>
      <c r="V154" s="112"/>
      <c r="W154" s="112"/>
      <c r="X154" s="112"/>
      <c r="Y154" s="112"/>
    </row>
    <row r="155" spans="2:25" ht="15" outlineLevel="1" x14ac:dyDescent="0.25">
      <c r="B155" s="293"/>
      <c r="C155" s="113"/>
      <c r="D155" s="222"/>
      <c r="E155" s="118"/>
      <c r="F155" s="113"/>
      <c r="G155" s="121"/>
      <c r="H155" s="101"/>
      <c r="J155" s="163"/>
      <c r="K155" s="125"/>
      <c r="L155" s="115"/>
      <c r="M155" s="114"/>
      <c r="N155" s="238"/>
      <c r="O155" s="243"/>
      <c r="P155" s="93"/>
      <c r="Q155" s="93"/>
      <c r="R155" s="268" t="str">
        <f t="shared" si="4"/>
        <v/>
      </c>
      <c r="S155" s="274"/>
      <c r="T155" s="111"/>
      <c r="U155" s="112"/>
      <c r="V155" s="112"/>
      <c r="W155" s="112"/>
      <c r="X155" s="112"/>
      <c r="Y155" s="112"/>
    </row>
    <row r="156" spans="2:25" ht="15" outlineLevel="2" x14ac:dyDescent="0.25">
      <c r="B156" s="293"/>
      <c r="C156" s="108" t="s">
        <v>1246</v>
      </c>
      <c r="D156" s="222">
        <v>80411012</v>
      </c>
      <c r="E156" s="101" t="s">
        <v>457</v>
      </c>
      <c r="F156" s="108" t="s">
        <v>443</v>
      </c>
      <c r="G156" s="120" t="s">
        <v>1301</v>
      </c>
      <c r="H156" s="101" t="s">
        <v>22</v>
      </c>
      <c r="J156" s="192">
        <v>20188000</v>
      </c>
      <c r="K156" s="125"/>
      <c r="L156" s="110">
        <v>45168</v>
      </c>
      <c r="M156" s="110">
        <v>45168</v>
      </c>
      <c r="N156" s="238">
        <f t="shared" si="5"/>
        <v>20188000</v>
      </c>
      <c r="O156" s="244">
        <v>2023</v>
      </c>
      <c r="P156" s="93">
        <f>N156*VLOOKUP(O156,IPC_2024!$A:$C,3,FALSE)</f>
        <v>21237776</v>
      </c>
      <c r="Q156" s="93"/>
      <c r="R156" s="268" t="str">
        <f t="shared" si="4"/>
        <v/>
      </c>
      <c r="S156" s="273"/>
      <c r="T156" s="111"/>
      <c r="U156" s="112"/>
      <c r="V156" s="112"/>
      <c r="W156" s="112"/>
      <c r="X156" s="112"/>
      <c r="Y156" s="112"/>
    </row>
    <row r="157" spans="2:25" ht="15" outlineLevel="2" x14ac:dyDescent="0.25">
      <c r="B157" s="293"/>
      <c r="C157" s="113"/>
      <c r="D157" s="222"/>
      <c r="E157" s="101"/>
      <c r="F157" s="108" t="s">
        <v>466</v>
      </c>
      <c r="G157" s="120" t="s">
        <v>458</v>
      </c>
      <c r="H157" s="101" t="s">
        <v>22</v>
      </c>
      <c r="J157" s="192">
        <v>5525888</v>
      </c>
      <c r="K157" s="125"/>
      <c r="L157" s="110">
        <v>45046</v>
      </c>
      <c r="M157" s="114">
        <f>+L157+30</f>
        <v>45076</v>
      </c>
      <c r="N157" s="238">
        <f t="shared" si="5"/>
        <v>5525888</v>
      </c>
      <c r="O157" s="244">
        <v>2023</v>
      </c>
      <c r="P157" s="93">
        <f>N157*VLOOKUP(O157,IPC_2024!$A:$C,3,FALSE)</f>
        <v>5813234.176</v>
      </c>
      <c r="Q157" s="93"/>
      <c r="R157" s="268" t="str">
        <f t="shared" si="4"/>
        <v/>
      </c>
      <c r="S157" s="274"/>
      <c r="T157" s="111"/>
      <c r="U157" s="112"/>
      <c r="V157" s="112"/>
      <c r="W157" s="112"/>
      <c r="X157" s="112"/>
      <c r="Y157" s="112"/>
    </row>
    <row r="158" spans="2:25" ht="15" outlineLevel="2" x14ac:dyDescent="0.25">
      <c r="B158" s="293"/>
      <c r="C158" s="113"/>
      <c r="D158" s="222"/>
      <c r="E158" s="101"/>
      <c r="F158" s="108" t="s">
        <v>476</v>
      </c>
      <c r="G158" s="120" t="s">
        <v>458</v>
      </c>
      <c r="H158" s="101" t="s">
        <v>22</v>
      </c>
      <c r="J158" s="192">
        <v>663107</v>
      </c>
      <c r="K158" s="125"/>
      <c r="L158" s="110">
        <v>45169</v>
      </c>
      <c r="M158" s="110">
        <v>45169</v>
      </c>
      <c r="N158" s="238">
        <f t="shared" si="5"/>
        <v>663107</v>
      </c>
      <c r="O158" s="244">
        <v>2023</v>
      </c>
      <c r="P158" s="93">
        <f>N158*VLOOKUP(O158,IPC_2024!$A:$C,3,FALSE)</f>
        <v>697588.56400000001</v>
      </c>
      <c r="Q158" s="93"/>
      <c r="R158" s="268" t="str">
        <f t="shared" si="4"/>
        <v/>
      </c>
      <c r="S158" s="273"/>
      <c r="T158" s="111"/>
      <c r="U158" s="112"/>
      <c r="V158" s="112"/>
      <c r="W158" s="112"/>
      <c r="X158" s="112"/>
      <c r="Y158" s="112"/>
    </row>
    <row r="159" spans="2:25" ht="15" outlineLevel="2" x14ac:dyDescent="0.25">
      <c r="B159" s="293"/>
      <c r="C159" s="113"/>
      <c r="D159" s="222"/>
      <c r="E159" s="101"/>
      <c r="F159" s="108" t="s">
        <v>478</v>
      </c>
      <c r="G159" s="120" t="s">
        <v>458</v>
      </c>
      <c r="H159" s="101" t="s">
        <v>22</v>
      </c>
      <c r="J159" s="192">
        <v>3125868</v>
      </c>
      <c r="K159" s="125"/>
      <c r="L159" s="110">
        <v>45260</v>
      </c>
      <c r="M159" s="110">
        <f>+L159</f>
        <v>45260</v>
      </c>
      <c r="N159" s="238">
        <f t="shared" si="5"/>
        <v>3125868</v>
      </c>
      <c r="O159" s="244">
        <v>2023</v>
      </c>
      <c r="P159" s="93">
        <f>N159*VLOOKUP(O159,IPC_2024!$A:$C,3,FALSE)</f>
        <v>3288413.1359999999</v>
      </c>
      <c r="Q159" s="93"/>
      <c r="R159" s="268" t="str">
        <f t="shared" si="4"/>
        <v/>
      </c>
      <c r="S159" s="273"/>
      <c r="T159" s="111"/>
      <c r="U159" s="112"/>
      <c r="V159" s="112"/>
      <c r="W159" s="112"/>
      <c r="X159" s="112"/>
      <c r="Y159" s="112"/>
    </row>
    <row r="160" spans="2:25" ht="15" outlineLevel="2" x14ac:dyDescent="0.25">
      <c r="B160" s="293"/>
      <c r="C160" s="113"/>
      <c r="D160" s="222"/>
      <c r="E160" s="101"/>
      <c r="F160" s="108" t="s">
        <v>481</v>
      </c>
      <c r="G160" s="120" t="s">
        <v>458</v>
      </c>
      <c r="H160" s="101" t="s">
        <v>22</v>
      </c>
      <c r="J160" s="192">
        <v>623200</v>
      </c>
      <c r="K160" s="125"/>
      <c r="L160" s="115">
        <v>45260</v>
      </c>
      <c r="M160" s="115">
        <v>45169</v>
      </c>
      <c r="N160" s="238">
        <f t="shared" si="5"/>
        <v>623200</v>
      </c>
      <c r="O160" s="244">
        <v>2023</v>
      </c>
      <c r="P160" s="93">
        <f>N160*VLOOKUP(O160,IPC_2024!$A:$C,3,FALSE)</f>
        <v>655606.4</v>
      </c>
      <c r="Q160" s="93"/>
      <c r="R160" s="268" t="str">
        <f t="shared" si="4"/>
        <v/>
      </c>
      <c r="S160" s="275"/>
      <c r="T160" s="111"/>
      <c r="U160" s="112"/>
      <c r="V160" s="112"/>
      <c r="W160" s="112"/>
      <c r="X160" s="112"/>
      <c r="Y160" s="112"/>
    </row>
    <row r="161" spans="2:25" ht="15" outlineLevel="1" x14ac:dyDescent="0.25">
      <c r="B161" s="293"/>
      <c r="C161" s="113"/>
      <c r="D161" s="222"/>
      <c r="E161" s="118" t="s">
        <v>1158</v>
      </c>
      <c r="F161" s="113" t="s">
        <v>1485</v>
      </c>
      <c r="G161" s="120"/>
      <c r="H161" s="101"/>
      <c r="J161" s="163">
        <f>SUM(J156:J160)</f>
        <v>30126063</v>
      </c>
      <c r="K161" s="125"/>
      <c r="L161" s="115"/>
      <c r="M161" s="115"/>
      <c r="N161" s="239">
        <f>SUM(N156:N160)</f>
        <v>30126063</v>
      </c>
      <c r="O161" s="101"/>
      <c r="P161" s="94">
        <f>SUM(P156:P160)</f>
        <v>31692618.275999997</v>
      </c>
      <c r="Q161" s="92" t="s">
        <v>1420</v>
      </c>
      <c r="R161" s="268">
        <f t="shared" si="4"/>
        <v>4.757401093760733E-4</v>
      </c>
      <c r="S161" s="275"/>
      <c r="T161" s="111"/>
      <c r="U161" s="112"/>
      <c r="V161" s="112"/>
      <c r="W161" s="112"/>
      <c r="X161" s="112"/>
      <c r="Y161" s="112"/>
    </row>
    <row r="162" spans="2:25" ht="15" outlineLevel="1" x14ac:dyDescent="0.25">
      <c r="B162" s="293"/>
      <c r="C162" s="113"/>
      <c r="D162" s="222"/>
      <c r="E162" s="118"/>
      <c r="F162" s="113"/>
      <c r="G162" s="120"/>
      <c r="H162" s="101"/>
      <c r="J162" s="163"/>
      <c r="K162" s="125"/>
      <c r="L162" s="115"/>
      <c r="M162" s="115"/>
      <c r="N162" s="238"/>
      <c r="O162" s="101"/>
      <c r="P162" s="93"/>
      <c r="Q162" s="93"/>
      <c r="R162" s="268" t="str">
        <f t="shared" si="4"/>
        <v/>
      </c>
      <c r="S162" s="275"/>
      <c r="T162" s="111"/>
      <c r="U162" s="112"/>
      <c r="V162" s="112"/>
      <c r="W162" s="112"/>
      <c r="X162" s="112"/>
      <c r="Y162" s="112"/>
    </row>
    <row r="163" spans="2:25" ht="15" outlineLevel="2" x14ac:dyDescent="0.25">
      <c r="B163" s="293"/>
      <c r="C163" s="108" t="s">
        <v>1246</v>
      </c>
      <c r="D163" s="222">
        <v>12277979</v>
      </c>
      <c r="E163" s="101" t="s">
        <v>228</v>
      </c>
      <c r="F163" s="108" t="s">
        <v>443</v>
      </c>
      <c r="G163" s="119" t="s">
        <v>229</v>
      </c>
      <c r="H163" s="101" t="s">
        <v>22</v>
      </c>
      <c r="J163" s="192">
        <v>26190667</v>
      </c>
      <c r="K163" s="125"/>
      <c r="L163" s="110">
        <v>45168</v>
      </c>
      <c r="M163" s="110">
        <v>45168</v>
      </c>
      <c r="N163" s="238">
        <f t="shared" si="5"/>
        <v>26190667</v>
      </c>
      <c r="O163" s="244">
        <v>2023</v>
      </c>
      <c r="P163" s="93">
        <f>N163*VLOOKUP(O163,IPC_2024!$A:$C,3,FALSE)</f>
        <v>27552581.684</v>
      </c>
      <c r="Q163" s="93"/>
      <c r="R163" s="268" t="str">
        <f t="shared" si="4"/>
        <v/>
      </c>
      <c r="S163" s="273"/>
      <c r="T163" s="111"/>
      <c r="U163" s="112"/>
      <c r="V163" s="112"/>
      <c r="W163" s="112"/>
      <c r="X163" s="112"/>
      <c r="Y163" s="112"/>
    </row>
    <row r="164" spans="2:25" ht="15" outlineLevel="2" x14ac:dyDescent="0.25">
      <c r="B164" s="293"/>
      <c r="C164" s="113"/>
      <c r="D164" s="222"/>
      <c r="E164" s="101"/>
      <c r="F164" s="108" t="s">
        <v>466</v>
      </c>
      <c r="G164" s="119" t="s">
        <v>229</v>
      </c>
      <c r="H164" s="101" t="s">
        <v>22</v>
      </c>
      <c r="J164" s="192">
        <v>6183155</v>
      </c>
      <c r="K164" s="125"/>
      <c r="L164" s="110">
        <v>45169</v>
      </c>
      <c r="M164" s="110">
        <v>45169</v>
      </c>
      <c r="N164" s="238">
        <f t="shared" si="5"/>
        <v>6183155</v>
      </c>
      <c r="O164" s="244">
        <v>2023</v>
      </c>
      <c r="P164" s="93">
        <f>N164*VLOOKUP(O164,IPC_2024!$A:$C,3,FALSE)</f>
        <v>6504679.0600000005</v>
      </c>
      <c r="Q164" s="93"/>
      <c r="R164" s="268" t="str">
        <f t="shared" si="4"/>
        <v/>
      </c>
      <c r="S164" s="273"/>
      <c r="T164" s="111"/>
      <c r="U164" s="112"/>
      <c r="V164" s="112"/>
      <c r="W164" s="112"/>
      <c r="X164" s="112"/>
      <c r="Y164" s="112"/>
    </row>
    <row r="165" spans="2:25" ht="15" outlineLevel="2" x14ac:dyDescent="0.25">
      <c r="B165" s="293"/>
      <c r="C165" s="113"/>
      <c r="D165" s="222"/>
      <c r="E165" s="101"/>
      <c r="F165" s="108" t="s">
        <v>476</v>
      </c>
      <c r="G165" s="121" t="s">
        <v>229</v>
      </c>
      <c r="H165" s="101" t="s">
        <v>22</v>
      </c>
      <c r="J165" s="192">
        <v>741973</v>
      </c>
      <c r="K165" s="125"/>
      <c r="L165" s="110">
        <v>45046</v>
      </c>
      <c r="M165" s="114">
        <f>+L165+30</f>
        <v>45076</v>
      </c>
      <c r="N165" s="238">
        <f t="shared" si="5"/>
        <v>741973</v>
      </c>
      <c r="O165" s="244">
        <v>2023</v>
      </c>
      <c r="P165" s="93">
        <f>N165*VLOOKUP(O165,IPC_2024!$A:$C,3,FALSE)</f>
        <v>780555.59600000002</v>
      </c>
      <c r="Q165" s="93"/>
      <c r="R165" s="268" t="str">
        <f t="shared" si="4"/>
        <v/>
      </c>
      <c r="S165" s="274"/>
      <c r="T165" s="111"/>
      <c r="U165" s="112"/>
      <c r="V165" s="112"/>
      <c r="W165" s="112"/>
      <c r="X165" s="112"/>
      <c r="Y165" s="112"/>
    </row>
    <row r="166" spans="2:25" ht="15" outlineLevel="2" x14ac:dyDescent="0.25">
      <c r="B166" s="293"/>
      <c r="C166" s="113"/>
      <c r="D166" s="222"/>
      <c r="E166" s="101"/>
      <c r="F166" s="108" t="s">
        <v>478</v>
      </c>
      <c r="G166" s="121" t="s">
        <v>229</v>
      </c>
      <c r="H166" s="101" t="s">
        <v>22</v>
      </c>
      <c r="J166" s="192">
        <v>3683158</v>
      </c>
      <c r="K166" s="125"/>
      <c r="L166" s="110">
        <v>45260</v>
      </c>
      <c r="M166" s="110">
        <f>+L166</f>
        <v>45260</v>
      </c>
      <c r="N166" s="238">
        <f t="shared" si="5"/>
        <v>3683158</v>
      </c>
      <c r="O166" s="244">
        <v>2023</v>
      </c>
      <c r="P166" s="93">
        <f>N166*VLOOKUP(O166,IPC_2024!$A:$C,3,FALSE)</f>
        <v>3874682.216</v>
      </c>
      <c r="Q166" s="93"/>
      <c r="R166" s="268" t="str">
        <f t="shared" si="4"/>
        <v/>
      </c>
      <c r="S166" s="273"/>
      <c r="T166" s="111"/>
      <c r="U166" s="112"/>
      <c r="V166" s="112"/>
      <c r="W166" s="112"/>
      <c r="X166" s="112"/>
      <c r="Y166" s="112"/>
    </row>
    <row r="167" spans="2:25" ht="15" outlineLevel="2" x14ac:dyDescent="0.25">
      <c r="B167" s="293"/>
      <c r="C167" s="113"/>
      <c r="D167" s="222"/>
      <c r="E167" s="101"/>
      <c r="F167" s="108" t="s">
        <v>481</v>
      </c>
      <c r="G167" s="119" t="s">
        <v>229</v>
      </c>
      <c r="H167" s="101" t="s">
        <v>22</v>
      </c>
      <c r="J167" s="192">
        <v>1517223</v>
      </c>
      <c r="K167" s="125"/>
      <c r="L167" s="115">
        <v>45260</v>
      </c>
      <c r="M167" s="115">
        <v>45169</v>
      </c>
      <c r="N167" s="238">
        <f t="shared" si="5"/>
        <v>1517223</v>
      </c>
      <c r="O167" s="244">
        <v>2023</v>
      </c>
      <c r="P167" s="93">
        <f>N167*VLOOKUP(O167,IPC_2024!$A:$C,3,FALSE)</f>
        <v>1596118.5960000001</v>
      </c>
      <c r="Q167" s="93"/>
      <c r="R167" s="268" t="str">
        <f t="shared" si="4"/>
        <v/>
      </c>
      <c r="S167" s="275"/>
      <c r="T167" s="111"/>
      <c r="U167" s="112"/>
      <c r="V167" s="112"/>
      <c r="W167" s="112"/>
      <c r="X167" s="112"/>
      <c r="Y167" s="112"/>
    </row>
    <row r="168" spans="2:25" ht="15" outlineLevel="1" x14ac:dyDescent="0.25">
      <c r="B168" s="293"/>
      <c r="C168" s="113"/>
      <c r="D168" s="222"/>
      <c r="E168" s="118" t="s">
        <v>1146</v>
      </c>
      <c r="F168" s="113" t="s">
        <v>1485</v>
      </c>
      <c r="G168" s="119"/>
      <c r="H168" s="101"/>
      <c r="J168" s="163">
        <f>SUM(J163:J167)</f>
        <v>38316176</v>
      </c>
      <c r="K168" s="125"/>
      <c r="L168" s="115"/>
      <c r="M168" s="115"/>
      <c r="N168" s="239">
        <f>SUM(N163:N167)</f>
        <v>38316176</v>
      </c>
      <c r="O168" s="101"/>
      <c r="P168" s="94">
        <f>SUM(P163:P167)</f>
        <v>40308617.152000003</v>
      </c>
      <c r="Q168" s="92" t="s">
        <v>1420</v>
      </c>
      <c r="R168" s="268">
        <f t="shared" si="4"/>
        <v>6.0507547106679284E-4</v>
      </c>
      <c r="S168" s="275"/>
      <c r="T168" s="111"/>
      <c r="U168" s="112"/>
      <c r="V168" s="112"/>
      <c r="W168" s="112"/>
      <c r="X168" s="112"/>
      <c r="Y168" s="112"/>
    </row>
    <row r="169" spans="2:25" ht="15" outlineLevel="1" x14ac:dyDescent="0.25">
      <c r="B169" s="293"/>
      <c r="C169" s="113"/>
      <c r="D169" s="222"/>
      <c r="E169" s="118"/>
      <c r="F169" s="113"/>
      <c r="G169" s="119"/>
      <c r="H169" s="101"/>
      <c r="J169" s="163"/>
      <c r="K169" s="125"/>
      <c r="L169" s="115"/>
      <c r="M169" s="115"/>
      <c r="N169" s="238"/>
      <c r="O169" s="101"/>
      <c r="P169" s="93"/>
      <c r="Q169" s="93"/>
      <c r="R169" s="268" t="str">
        <f t="shared" si="4"/>
        <v/>
      </c>
      <c r="S169" s="275"/>
      <c r="T169" s="111"/>
      <c r="U169" s="112"/>
      <c r="V169" s="112"/>
      <c r="W169" s="112"/>
      <c r="X169" s="112"/>
      <c r="Y169" s="112"/>
    </row>
    <row r="170" spans="2:25" ht="15" outlineLevel="2" x14ac:dyDescent="0.25">
      <c r="B170" s="293"/>
      <c r="C170" s="108" t="s">
        <v>1246</v>
      </c>
      <c r="D170" s="222">
        <v>12205676</v>
      </c>
      <c r="E170" s="101" t="s">
        <v>388</v>
      </c>
      <c r="F170" s="108" t="s">
        <v>379</v>
      </c>
      <c r="G170" s="121" t="s">
        <v>389</v>
      </c>
      <c r="H170" s="101" t="s">
        <v>22</v>
      </c>
      <c r="J170" s="192">
        <v>1512000</v>
      </c>
      <c r="K170" s="125"/>
      <c r="L170" s="110"/>
      <c r="M170" s="110"/>
      <c r="N170" s="238">
        <f t="shared" si="5"/>
        <v>1512000</v>
      </c>
      <c r="O170" s="244">
        <v>2023</v>
      </c>
      <c r="P170" s="93">
        <f>N170*VLOOKUP(O170,IPC_2024!$A:$C,3,FALSE)</f>
        <v>1590624</v>
      </c>
      <c r="Q170" s="93"/>
      <c r="R170" s="268" t="str">
        <f t="shared" si="4"/>
        <v/>
      </c>
      <c r="S170" s="273"/>
      <c r="T170" s="111"/>
      <c r="U170" s="112"/>
      <c r="V170" s="112"/>
      <c r="W170" s="112"/>
      <c r="X170" s="112"/>
      <c r="Y170" s="112"/>
    </row>
    <row r="171" spans="2:25" ht="15" outlineLevel="2" x14ac:dyDescent="0.25">
      <c r="B171" s="293"/>
      <c r="C171" s="113"/>
      <c r="D171" s="222"/>
      <c r="E171" s="101"/>
      <c r="F171" s="108" t="s">
        <v>443</v>
      </c>
      <c r="G171" s="121" t="s">
        <v>389</v>
      </c>
      <c r="H171" s="101" t="s">
        <v>22</v>
      </c>
      <c r="J171" s="192">
        <v>192723707</v>
      </c>
      <c r="K171" s="125"/>
      <c r="L171" s="110">
        <v>45168</v>
      </c>
      <c r="M171" s="110">
        <v>45168</v>
      </c>
      <c r="N171" s="238">
        <f t="shared" si="5"/>
        <v>192723707</v>
      </c>
      <c r="O171" s="244">
        <v>2023</v>
      </c>
      <c r="P171" s="93">
        <f>N171*VLOOKUP(O171,IPC_2024!$A:$C,3,FALSE)</f>
        <v>202745339.764</v>
      </c>
      <c r="Q171" s="93"/>
      <c r="R171" s="268" t="str">
        <f t="shared" si="4"/>
        <v/>
      </c>
      <c r="S171" s="273"/>
      <c r="T171" s="111"/>
      <c r="U171" s="112"/>
      <c r="V171" s="112"/>
      <c r="W171" s="112"/>
      <c r="X171" s="112"/>
      <c r="Y171" s="112"/>
    </row>
    <row r="172" spans="2:25" ht="15" outlineLevel="2" x14ac:dyDescent="0.25">
      <c r="B172" s="293"/>
      <c r="C172" s="113"/>
      <c r="D172" s="222"/>
      <c r="E172" s="101"/>
      <c r="F172" s="108" t="s">
        <v>466</v>
      </c>
      <c r="G172" s="121" t="s">
        <v>389</v>
      </c>
      <c r="H172" s="101" t="s">
        <v>22</v>
      </c>
      <c r="J172" s="192">
        <v>18624943</v>
      </c>
      <c r="K172" s="125"/>
      <c r="L172" s="110">
        <v>45046</v>
      </c>
      <c r="M172" s="114">
        <f>+L172+30</f>
        <v>45076</v>
      </c>
      <c r="N172" s="238">
        <f t="shared" si="5"/>
        <v>18624943</v>
      </c>
      <c r="O172" s="244">
        <v>2023</v>
      </c>
      <c r="P172" s="93">
        <f>N172*VLOOKUP(O172,IPC_2024!$A:$C,3,FALSE)</f>
        <v>19593440.036000002</v>
      </c>
      <c r="Q172" s="93"/>
      <c r="R172" s="268" t="str">
        <f t="shared" si="4"/>
        <v/>
      </c>
      <c r="S172" s="274"/>
      <c r="T172" s="111"/>
      <c r="U172" s="112"/>
      <c r="V172" s="112"/>
      <c r="W172" s="112"/>
      <c r="X172" s="112"/>
      <c r="Y172" s="112"/>
    </row>
    <row r="173" spans="2:25" ht="15" outlineLevel="2" x14ac:dyDescent="0.25">
      <c r="B173" s="293"/>
      <c r="C173" s="113"/>
      <c r="D173" s="222"/>
      <c r="E173" s="101"/>
      <c r="F173" s="108" t="s">
        <v>476</v>
      </c>
      <c r="G173" s="121" t="s">
        <v>389</v>
      </c>
      <c r="H173" s="101" t="s">
        <v>22</v>
      </c>
      <c r="J173" s="192">
        <v>2234993</v>
      </c>
      <c r="K173" s="125"/>
      <c r="L173" s="110">
        <v>45126</v>
      </c>
      <c r="M173" s="114">
        <f>+L173+30</f>
        <v>45156</v>
      </c>
      <c r="N173" s="238">
        <f t="shared" si="5"/>
        <v>2234993</v>
      </c>
      <c r="O173" s="244">
        <v>2023</v>
      </c>
      <c r="P173" s="93">
        <f>N173*VLOOKUP(O173,IPC_2024!$A:$C,3,FALSE)</f>
        <v>2351212.6359999999</v>
      </c>
      <c r="Q173" s="93"/>
      <c r="R173" s="268" t="str">
        <f t="shared" si="4"/>
        <v/>
      </c>
      <c r="S173" s="274"/>
      <c r="T173" s="111"/>
      <c r="U173" s="112"/>
      <c r="V173" s="112"/>
      <c r="W173" s="112"/>
      <c r="X173" s="112"/>
      <c r="Y173" s="112"/>
    </row>
    <row r="174" spans="2:25" ht="15" outlineLevel="2" x14ac:dyDescent="0.25">
      <c r="B174" s="293"/>
      <c r="C174" s="113"/>
      <c r="D174" s="222"/>
      <c r="E174" s="101"/>
      <c r="F174" s="108" t="s">
        <v>478</v>
      </c>
      <c r="G174" s="121" t="s">
        <v>389</v>
      </c>
      <c r="H174" s="101" t="s">
        <v>22</v>
      </c>
      <c r="J174" s="192">
        <v>18624943</v>
      </c>
      <c r="K174" s="125"/>
      <c r="L174" s="110">
        <v>45046</v>
      </c>
      <c r="M174" s="110">
        <f>+L174</f>
        <v>45046</v>
      </c>
      <c r="N174" s="238">
        <f t="shared" si="5"/>
        <v>18624943</v>
      </c>
      <c r="O174" s="244">
        <v>2023</v>
      </c>
      <c r="P174" s="93">
        <f>N174*VLOOKUP(O174,IPC_2024!$A:$C,3,FALSE)</f>
        <v>19593440.036000002</v>
      </c>
      <c r="Q174" s="93"/>
      <c r="R174" s="268" t="str">
        <f t="shared" si="4"/>
        <v/>
      </c>
      <c r="S174" s="273"/>
      <c r="T174" s="111"/>
      <c r="U174" s="112"/>
      <c r="V174" s="112"/>
      <c r="W174" s="112"/>
      <c r="X174" s="112"/>
      <c r="Y174" s="112"/>
    </row>
    <row r="175" spans="2:25" ht="15" outlineLevel="2" x14ac:dyDescent="0.25">
      <c r="B175" s="293"/>
      <c r="C175" s="113"/>
      <c r="D175" s="222"/>
      <c r="E175" s="101"/>
      <c r="F175" s="108" t="s">
        <v>481</v>
      </c>
      <c r="G175" s="121" t="s">
        <v>389</v>
      </c>
      <c r="H175" s="101" t="s">
        <v>22</v>
      </c>
      <c r="J175" s="192">
        <v>8508750</v>
      </c>
      <c r="K175" s="125"/>
      <c r="L175" s="115">
        <v>45260</v>
      </c>
      <c r="M175" s="115">
        <v>45169</v>
      </c>
      <c r="N175" s="238">
        <f t="shared" si="5"/>
        <v>8508750</v>
      </c>
      <c r="O175" s="244">
        <v>2023</v>
      </c>
      <c r="P175" s="93">
        <f>N175*VLOOKUP(O175,IPC_2024!$A:$C,3,FALSE)</f>
        <v>8951205</v>
      </c>
      <c r="Q175" s="93"/>
      <c r="R175" s="268" t="str">
        <f t="shared" si="4"/>
        <v/>
      </c>
      <c r="S175" s="275"/>
      <c r="T175" s="111"/>
      <c r="U175" s="112"/>
      <c r="V175" s="112"/>
      <c r="W175" s="112"/>
      <c r="X175" s="112"/>
      <c r="Y175" s="112"/>
    </row>
    <row r="176" spans="2:25" ht="15" outlineLevel="1" x14ac:dyDescent="0.25">
      <c r="B176" s="293"/>
      <c r="C176" s="113"/>
      <c r="D176" s="222"/>
      <c r="E176" s="118" t="s">
        <v>1142</v>
      </c>
      <c r="F176" s="113" t="s">
        <v>1485</v>
      </c>
      <c r="G176" s="121"/>
      <c r="H176" s="101"/>
      <c r="J176" s="163">
        <f>SUM(J170:J175)</f>
        <v>242229336</v>
      </c>
      <c r="K176" s="125"/>
      <c r="L176" s="115"/>
      <c r="M176" s="115"/>
      <c r="N176" s="239">
        <f>SUM(N170:N175)</f>
        <v>242229336</v>
      </c>
      <c r="O176" s="101"/>
      <c r="P176" s="94">
        <f>SUM(P170:P175)</f>
        <v>254825261.47200003</v>
      </c>
      <c r="Q176" s="92" t="s">
        <v>1420</v>
      </c>
      <c r="R176" s="268">
        <f t="shared" si="4"/>
        <v>3.8251998212555567E-3</v>
      </c>
      <c r="S176" s="275" t="s">
        <v>1791</v>
      </c>
      <c r="T176" s="111"/>
      <c r="U176" s="112"/>
      <c r="V176" s="112"/>
      <c r="W176" s="112"/>
      <c r="X176" s="112"/>
      <c r="Y176" s="112"/>
    </row>
    <row r="177" spans="2:25" ht="15" outlineLevel="1" x14ac:dyDescent="0.25">
      <c r="B177" s="293"/>
      <c r="C177" s="113"/>
      <c r="D177" s="222"/>
      <c r="E177" s="118"/>
      <c r="F177" s="113"/>
      <c r="G177" s="121"/>
      <c r="H177" s="101"/>
      <c r="J177" s="163"/>
      <c r="K177" s="125"/>
      <c r="L177" s="115"/>
      <c r="M177" s="115"/>
      <c r="N177" s="238"/>
      <c r="O177" s="101"/>
      <c r="P177" s="93"/>
      <c r="Q177" s="93"/>
      <c r="R177" s="268" t="str">
        <f t="shared" si="4"/>
        <v/>
      </c>
      <c r="S177" s="275"/>
      <c r="T177" s="111"/>
      <c r="U177" s="112"/>
      <c r="V177" s="112"/>
      <c r="W177" s="112"/>
      <c r="X177" s="112"/>
      <c r="Y177" s="112"/>
    </row>
    <row r="178" spans="2:25" s="203" customFormat="1" ht="15" outlineLevel="2" x14ac:dyDescent="0.25">
      <c r="B178" s="293"/>
      <c r="C178" s="108" t="s">
        <v>1246</v>
      </c>
      <c r="D178" s="222">
        <v>83088036</v>
      </c>
      <c r="E178" s="101" t="s">
        <v>461</v>
      </c>
      <c r="F178" s="108" t="s">
        <v>443</v>
      </c>
      <c r="G178" s="121" t="s">
        <v>462</v>
      </c>
      <c r="H178" s="101" t="s">
        <v>22</v>
      </c>
      <c r="I178" s="101"/>
      <c r="J178" s="192">
        <v>3455000</v>
      </c>
      <c r="K178" s="125"/>
      <c r="L178" s="110">
        <v>45168</v>
      </c>
      <c r="M178" s="110">
        <v>45168</v>
      </c>
      <c r="N178" s="238">
        <f t="shared" si="5"/>
        <v>3455000</v>
      </c>
      <c r="O178" s="244">
        <v>2023</v>
      </c>
      <c r="P178" s="93">
        <f>N178*VLOOKUP(O178,IPC_2024!$A:$C,3,FALSE)</f>
        <v>3634660</v>
      </c>
      <c r="Q178" s="93"/>
      <c r="R178" s="268" t="str">
        <f t="shared" si="4"/>
        <v/>
      </c>
      <c r="S178" s="273"/>
      <c r="T178" s="111"/>
      <c r="U178" s="112"/>
      <c r="V178" s="112"/>
      <c r="W178" s="112"/>
      <c r="X178" s="112"/>
      <c r="Y178" s="112"/>
    </row>
    <row r="179" spans="2:25" s="203" customFormat="1" ht="15" outlineLevel="2" x14ac:dyDescent="0.25">
      <c r="B179" s="293"/>
      <c r="C179" s="113"/>
      <c r="D179" s="222"/>
      <c r="E179" s="101"/>
      <c r="F179" s="108" t="s">
        <v>466</v>
      </c>
      <c r="G179" s="121" t="s">
        <v>462</v>
      </c>
      <c r="H179" s="101" t="s">
        <v>22</v>
      </c>
      <c r="I179" s="101"/>
      <c r="J179" s="192">
        <v>2625000</v>
      </c>
      <c r="K179" s="125"/>
      <c r="L179" s="110">
        <v>45107</v>
      </c>
      <c r="M179" s="114">
        <f>+L179+30</f>
        <v>45137</v>
      </c>
      <c r="N179" s="238">
        <f t="shared" si="5"/>
        <v>2625000</v>
      </c>
      <c r="O179" s="244">
        <v>2023</v>
      </c>
      <c r="P179" s="93">
        <f>N179*VLOOKUP(O179,IPC_2024!$A:$C,3,FALSE)</f>
        <v>2761500</v>
      </c>
      <c r="Q179" s="93"/>
      <c r="R179" s="268" t="str">
        <f t="shared" si="4"/>
        <v/>
      </c>
      <c r="S179" s="274"/>
      <c r="T179" s="111"/>
      <c r="U179" s="112"/>
      <c r="V179" s="112"/>
      <c r="W179" s="112"/>
      <c r="X179" s="112"/>
      <c r="Y179" s="112"/>
    </row>
    <row r="180" spans="2:25" s="203" customFormat="1" ht="15" outlineLevel="2" x14ac:dyDescent="0.25">
      <c r="B180" s="293"/>
      <c r="C180" s="113"/>
      <c r="D180" s="222"/>
      <c r="E180" s="101"/>
      <c r="F180" s="108" t="s">
        <v>478</v>
      </c>
      <c r="G180" s="121" t="s">
        <v>462</v>
      </c>
      <c r="H180" s="101" t="s">
        <v>22</v>
      </c>
      <c r="I180" s="101"/>
      <c r="J180" s="192">
        <v>1312500</v>
      </c>
      <c r="K180" s="125"/>
      <c r="L180" s="110">
        <v>45260</v>
      </c>
      <c r="M180" s="110">
        <f>+L180</f>
        <v>45260</v>
      </c>
      <c r="N180" s="238">
        <f t="shared" si="5"/>
        <v>1312500</v>
      </c>
      <c r="O180" s="244">
        <v>2023</v>
      </c>
      <c r="P180" s="93">
        <f>N180*VLOOKUP(O180,IPC_2024!$A:$C,3,FALSE)</f>
        <v>1380750</v>
      </c>
      <c r="Q180" s="93"/>
      <c r="R180" s="268" t="str">
        <f t="shared" si="4"/>
        <v/>
      </c>
      <c r="S180" s="273"/>
      <c r="T180" s="111"/>
      <c r="U180" s="112"/>
      <c r="V180" s="112"/>
      <c r="W180" s="112"/>
      <c r="X180" s="112"/>
      <c r="Y180" s="112"/>
    </row>
    <row r="181" spans="2:25" s="203" customFormat="1" ht="15" outlineLevel="2" x14ac:dyDescent="0.25">
      <c r="B181" s="293"/>
      <c r="C181" s="113"/>
      <c r="D181" s="222"/>
      <c r="E181" s="101"/>
      <c r="F181" s="108" t="s">
        <v>481</v>
      </c>
      <c r="G181" s="121" t="s">
        <v>462</v>
      </c>
      <c r="H181" s="101" t="s">
        <v>22</v>
      </c>
      <c r="I181" s="101"/>
      <c r="J181" s="192">
        <v>2012500</v>
      </c>
      <c r="K181" s="125"/>
      <c r="L181" s="115">
        <v>45260</v>
      </c>
      <c r="M181" s="115">
        <v>45169</v>
      </c>
      <c r="N181" s="238">
        <f t="shared" si="5"/>
        <v>2012500</v>
      </c>
      <c r="O181" s="244">
        <v>2023</v>
      </c>
      <c r="P181" s="93">
        <f>N181*VLOOKUP(O181,IPC_2024!$A:$C,3,FALSE)</f>
        <v>2117150</v>
      </c>
      <c r="Q181" s="93"/>
      <c r="R181" s="268" t="str">
        <f t="shared" si="4"/>
        <v/>
      </c>
      <c r="S181" s="275"/>
      <c r="T181" s="111"/>
      <c r="U181" s="112"/>
      <c r="V181" s="112"/>
      <c r="W181" s="112"/>
      <c r="X181" s="112"/>
      <c r="Y181" s="112"/>
    </row>
    <row r="182" spans="2:25" s="203" customFormat="1" ht="15" outlineLevel="1" x14ac:dyDescent="0.25">
      <c r="B182" s="294"/>
      <c r="C182" s="113"/>
      <c r="D182" s="222"/>
      <c r="E182" s="118" t="s">
        <v>1160</v>
      </c>
      <c r="F182" s="113" t="s">
        <v>1485</v>
      </c>
      <c r="G182" s="121"/>
      <c r="H182" s="101"/>
      <c r="I182" s="101"/>
      <c r="J182" s="163">
        <f>SUM(J178:J181)</f>
        <v>9405000</v>
      </c>
      <c r="K182" s="125"/>
      <c r="L182" s="115"/>
      <c r="M182" s="115"/>
      <c r="N182" s="239">
        <f>SUM(N178:N181)</f>
        <v>9405000</v>
      </c>
      <c r="O182" s="101"/>
      <c r="P182" s="94">
        <f>SUM(P178:P181)</f>
        <v>9894060</v>
      </c>
      <c r="Q182" s="92" t="s">
        <v>1420</v>
      </c>
      <c r="R182" s="268">
        <f t="shared" si="4"/>
        <v>1.4852042660476312E-4</v>
      </c>
      <c r="S182" s="275"/>
      <c r="T182" s="111"/>
      <c r="U182" s="112"/>
      <c r="V182" s="112"/>
      <c r="W182" s="112"/>
      <c r="X182" s="112"/>
      <c r="Y182" s="112"/>
    </row>
    <row r="183" spans="2:25" s="203" customFormat="1" ht="15" outlineLevel="1" x14ac:dyDescent="0.25">
      <c r="B183" s="269"/>
      <c r="C183" s="118"/>
      <c r="D183" s="223"/>
      <c r="E183" s="118"/>
      <c r="F183" s="118"/>
      <c r="G183" s="118"/>
      <c r="H183" s="118"/>
      <c r="I183" s="118"/>
      <c r="J183" s="163"/>
      <c r="K183" s="175"/>
      <c r="L183" s="118"/>
      <c r="M183" s="118"/>
      <c r="N183" s="238"/>
      <c r="O183" s="118"/>
      <c r="P183" s="93"/>
      <c r="Q183" s="93"/>
      <c r="R183" s="268" t="str">
        <f t="shared" si="4"/>
        <v/>
      </c>
      <c r="S183" s="276"/>
      <c r="T183" s="124"/>
      <c r="U183" s="118"/>
      <c r="V183" s="118"/>
      <c r="W183" s="118"/>
      <c r="X183" s="118"/>
      <c r="Y183" s="118"/>
    </row>
    <row r="184" spans="2:25" s="203" customFormat="1" ht="15" outlineLevel="2" x14ac:dyDescent="0.25">
      <c r="B184" s="295" t="s">
        <v>1792</v>
      </c>
      <c r="C184" s="108" t="s">
        <v>1248</v>
      </c>
      <c r="D184" s="222">
        <v>800197268</v>
      </c>
      <c r="E184" s="101" t="s">
        <v>393</v>
      </c>
      <c r="F184" s="137" t="s">
        <v>428</v>
      </c>
      <c r="G184" s="122" t="s">
        <v>1265</v>
      </c>
      <c r="H184" s="122" t="s">
        <v>22</v>
      </c>
      <c r="I184" s="122" t="s">
        <v>1266</v>
      </c>
      <c r="J184" s="160">
        <v>16439000</v>
      </c>
      <c r="K184" s="125"/>
      <c r="L184" s="114"/>
      <c r="M184" s="114" t="s">
        <v>1434</v>
      </c>
      <c r="N184" s="238">
        <f t="shared" si="5"/>
        <v>16439000</v>
      </c>
      <c r="O184" s="243">
        <v>2021</v>
      </c>
      <c r="P184" s="93">
        <f>N184*VLOOKUP(O184,IPC_2024!$A:$C,3,FALSE)</f>
        <v>21378204.053678084</v>
      </c>
      <c r="Q184" s="93"/>
      <c r="R184" s="268" t="str">
        <f t="shared" si="4"/>
        <v/>
      </c>
      <c r="S184" s="274"/>
      <c r="T184" s="126"/>
      <c r="U184" s="127"/>
      <c r="V184" s="127"/>
      <c r="W184" s="127"/>
      <c r="X184" s="127"/>
      <c r="Y184" s="127"/>
    </row>
    <row r="185" spans="2:25" ht="15" outlineLevel="2" x14ac:dyDescent="0.25">
      <c r="B185" s="296"/>
      <c r="C185" s="113"/>
      <c r="D185" s="222"/>
      <c r="E185" s="101"/>
      <c r="F185" s="137" t="s">
        <v>429</v>
      </c>
      <c r="G185" s="122" t="s">
        <v>394</v>
      </c>
      <c r="H185" s="122" t="s">
        <v>22</v>
      </c>
      <c r="I185" s="122"/>
      <c r="J185" s="160">
        <v>15197000</v>
      </c>
      <c r="K185" s="125"/>
      <c r="L185" s="114"/>
      <c r="M185" s="114" t="s">
        <v>1435</v>
      </c>
      <c r="N185" s="238">
        <f t="shared" si="5"/>
        <v>15197000</v>
      </c>
      <c r="O185" s="243">
        <v>2022</v>
      </c>
      <c r="P185" s="93">
        <f>N185*VLOOKUP(O185,IPC_2024!$A:$C,3,FALSE)</f>
        <v>17470860.2432</v>
      </c>
      <c r="Q185" s="93"/>
      <c r="R185" s="268" t="str">
        <f t="shared" si="4"/>
        <v/>
      </c>
      <c r="S185" s="274"/>
      <c r="T185" s="126"/>
      <c r="U185" s="127"/>
      <c r="V185" s="127"/>
      <c r="W185" s="127"/>
      <c r="X185" s="127"/>
      <c r="Y185" s="127"/>
    </row>
    <row r="186" spans="2:25" ht="15" outlineLevel="2" x14ac:dyDescent="0.25">
      <c r="B186" s="296"/>
      <c r="C186" s="113"/>
      <c r="D186" s="222"/>
      <c r="E186" s="101"/>
      <c r="F186" s="137" t="s">
        <v>430</v>
      </c>
      <c r="G186" s="122" t="s">
        <v>394</v>
      </c>
      <c r="H186" s="122" t="s">
        <v>22</v>
      </c>
      <c r="I186" s="122"/>
      <c r="J186" s="160">
        <v>14320000</v>
      </c>
      <c r="K186" s="125"/>
      <c r="L186" s="114"/>
      <c r="M186" s="114" t="s">
        <v>1435</v>
      </c>
      <c r="N186" s="238">
        <f t="shared" si="5"/>
        <v>14320000</v>
      </c>
      <c r="O186" s="243">
        <v>2022</v>
      </c>
      <c r="P186" s="93">
        <f>N186*VLOOKUP(O186,IPC_2024!$A:$C,3,FALSE)</f>
        <v>16462638.592</v>
      </c>
      <c r="Q186" s="93"/>
      <c r="R186" s="268" t="str">
        <f t="shared" si="4"/>
        <v/>
      </c>
      <c r="S186" s="274"/>
      <c r="T186" s="126"/>
      <c r="U186" s="127"/>
      <c r="V186" s="127"/>
      <c r="W186" s="127"/>
      <c r="X186" s="127"/>
      <c r="Y186" s="127"/>
    </row>
    <row r="187" spans="2:25" ht="15" outlineLevel="2" x14ac:dyDescent="0.25">
      <c r="B187" s="296"/>
      <c r="C187" s="113"/>
      <c r="D187" s="222"/>
      <c r="E187" s="101"/>
      <c r="F187" s="137" t="s">
        <v>431</v>
      </c>
      <c r="G187" s="122" t="s">
        <v>394</v>
      </c>
      <c r="H187" s="122" t="s">
        <v>22</v>
      </c>
      <c r="I187" s="122"/>
      <c r="J187" s="160">
        <v>10180000</v>
      </c>
      <c r="K187" s="125"/>
      <c r="L187" s="114"/>
      <c r="M187" s="114" t="s">
        <v>1435</v>
      </c>
      <c r="N187" s="238">
        <f t="shared" si="5"/>
        <v>10180000</v>
      </c>
      <c r="O187" s="243">
        <v>2022</v>
      </c>
      <c r="P187" s="93">
        <f>N187*VLOOKUP(O187,IPC_2024!$A:$C,3,FALSE)</f>
        <v>11703188.608000001</v>
      </c>
      <c r="Q187" s="93"/>
      <c r="R187" s="268" t="str">
        <f t="shared" si="4"/>
        <v/>
      </c>
      <c r="S187" s="274"/>
      <c r="T187" s="126"/>
      <c r="U187" s="127"/>
      <c r="V187" s="127"/>
      <c r="W187" s="127"/>
      <c r="X187" s="127"/>
      <c r="Y187" s="127"/>
    </row>
    <row r="188" spans="2:25" ht="15" outlineLevel="2" x14ac:dyDescent="0.25">
      <c r="B188" s="296"/>
      <c r="C188" s="113"/>
      <c r="D188" s="222"/>
      <c r="E188" s="101"/>
      <c r="F188" s="137" t="s">
        <v>432</v>
      </c>
      <c r="G188" s="122" t="s">
        <v>394</v>
      </c>
      <c r="H188" s="122" t="s">
        <v>22</v>
      </c>
      <c r="I188" s="122"/>
      <c r="J188" s="160">
        <v>4859000</v>
      </c>
      <c r="K188" s="125"/>
      <c r="L188" s="114"/>
      <c r="M188" s="114" t="s">
        <v>1436</v>
      </c>
      <c r="N188" s="238">
        <f t="shared" si="5"/>
        <v>4859000</v>
      </c>
      <c r="O188" s="243">
        <v>2023</v>
      </c>
      <c r="P188" s="93">
        <f>N188*VLOOKUP(O188,IPC_2024!$A:$C,3,FALSE)</f>
        <v>5111668</v>
      </c>
      <c r="Q188" s="93"/>
      <c r="R188" s="268" t="str">
        <f t="shared" si="4"/>
        <v/>
      </c>
      <c r="S188" s="274"/>
      <c r="T188" s="126"/>
      <c r="U188" s="127"/>
      <c r="V188" s="127"/>
      <c r="W188" s="127"/>
      <c r="X188" s="127"/>
      <c r="Y188" s="127"/>
    </row>
    <row r="189" spans="2:25" ht="15" outlineLevel="2" x14ac:dyDescent="0.25">
      <c r="B189" s="296"/>
      <c r="C189" s="113"/>
      <c r="D189" s="222"/>
      <c r="E189" s="101"/>
      <c r="F189" s="137" t="s">
        <v>1767</v>
      </c>
      <c r="G189" s="122" t="s">
        <v>394</v>
      </c>
      <c r="H189" s="122" t="s">
        <v>22</v>
      </c>
      <c r="I189" s="122"/>
      <c r="J189" s="160">
        <v>6757000</v>
      </c>
      <c r="K189" s="125"/>
      <c r="L189" s="114"/>
      <c r="M189" s="114" t="s">
        <v>1436</v>
      </c>
      <c r="N189" s="238">
        <f t="shared" si="5"/>
        <v>6757000</v>
      </c>
      <c r="O189" s="243">
        <v>2023</v>
      </c>
      <c r="P189" s="93">
        <f>N189*VLOOKUP(O189,IPC_2024!$A:$C,3,FALSE)</f>
        <v>7108364</v>
      </c>
      <c r="Q189" s="93"/>
      <c r="R189" s="268" t="str">
        <f t="shared" si="4"/>
        <v/>
      </c>
      <c r="S189" s="274"/>
      <c r="T189" s="126"/>
      <c r="U189" s="127"/>
      <c r="V189" s="127"/>
      <c r="W189" s="127"/>
      <c r="X189" s="127"/>
      <c r="Y189" s="127"/>
    </row>
    <row r="190" spans="2:25" ht="15" outlineLevel="2" x14ac:dyDescent="0.25">
      <c r="B190" s="296"/>
      <c r="C190" s="113"/>
      <c r="D190" s="222"/>
      <c r="E190" s="101"/>
      <c r="F190" s="137" t="s">
        <v>433</v>
      </c>
      <c r="G190" s="122" t="s">
        <v>394</v>
      </c>
      <c r="H190" s="122" t="s">
        <v>22</v>
      </c>
      <c r="I190" s="122"/>
      <c r="J190" s="160">
        <v>6757000</v>
      </c>
      <c r="K190" s="125"/>
      <c r="L190" s="114"/>
      <c r="M190" s="114" t="s">
        <v>1436</v>
      </c>
      <c r="N190" s="238">
        <f t="shared" si="5"/>
        <v>6757000</v>
      </c>
      <c r="O190" s="243">
        <v>2023</v>
      </c>
      <c r="P190" s="93">
        <f>N190*VLOOKUP(O190,IPC_2024!$A:$C,3,FALSE)</f>
        <v>7108364</v>
      </c>
      <c r="Q190" s="93"/>
      <c r="R190" s="268" t="str">
        <f t="shared" si="4"/>
        <v/>
      </c>
      <c r="S190" s="274"/>
      <c r="T190" s="126"/>
      <c r="U190" s="127"/>
      <c r="V190" s="127"/>
      <c r="W190" s="127"/>
      <c r="X190" s="127"/>
      <c r="Y190" s="127"/>
    </row>
    <row r="191" spans="2:25" ht="15" outlineLevel="2" x14ac:dyDescent="0.25">
      <c r="B191" s="296"/>
      <c r="C191" s="113"/>
      <c r="D191" s="222"/>
      <c r="E191" s="101"/>
      <c r="F191" s="137" t="s">
        <v>434</v>
      </c>
      <c r="G191" s="122"/>
      <c r="H191" s="122"/>
      <c r="I191" s="122"/>
      <c r="J191" s="160">
        <v>15224319</v>
      </c>
      <c r="K191" s="125"/>
      <c r="L191" s="114"/>
      <c r="M191" s="114" t="s">
        <v>1436</v>
      </c>
      <c r="N191" s="238">
        <f t="shared" si="5"/>
        <v>15224319</v>
      </c>
      <c r="O191" s="243">
        <v>2023</v>
      </c>
      <c r="P191" s="93">
        <f>N191*VLOOKUP(O191,IPC_2024!$A:$C,3,FALSE)</f>
        <v>16015983.588000001</v>
      </c>
      <c r="Q191" s="93"/>
      <c r="R191" s="268" t="str">
        <f t="shared" si="4"/>
        <v/>
      </c>
      <c r="S191" s="274"/>
      <c r="T191" s="126"/>
      <c r="U191" s="112"/>
      <c r="V191" s="127"/>
      <c r="W191" s="127"/>
      <c r="X191" s="127"/>
      <c r="Y191" s="127"/>
    </row>
    <row r="192" spans="2:25" ht="15" outlineLevel="2" x14ac:dyDescent="0.25">
      <c r="B192" s="296"/>
      <c r="C192" s="113"/>
      <c r="D192" s="222"/>
      <c r="E192" s="101"/>
      <c r="F192" s="137" t="s">
        <v>1422</v>
      </c>
      <c r="G192" s="122"/>
      <c r="H192" s="122"/>
      <c r="I192" s="122"/>
      <c r="J192" s="160">
        <v>1018000</v>
      </c>
      <c r="K192" s="125"/>
      <c r="L192" s="114"/>
      <c r="M192" s="114" t="s">
        <v>1437</v>
      </c>
      <c r="N192" s="238">
        <f t="shared" si="5"/>
        <v>1018000</v>
      </c>
      <c r="O192" s="243">
        <v>2024</v>
      </c>
      <c r="P192" s="93">
        <f>N192*VLOOKUP(O192,IPC_2024!$A:$C,3,FALSE)</f>
        <v>1018000</v>
      </c>
      <c r="Q192" s="93"/>
      <c r="R192" s="268" t="str">
        <f t="shared" si="4"/>
        <v/>
      </c>
      <c r="S192" s="274"/>
      <c r="T192" s="126"/>
      <c r="U192" s="112"/>
      <c r="V192" s="127"/>
      <c r="W192" s="127"/>
      <c r="X192" s="127"/>
      <c r="Y192" s="127"/>
    </row>
    <row r="193" spans="2:25" ht="15" outlineLevel="2" x14ac:dyDescent="0.25">
      <c r="B193" s="296"/>
      <c r="C193" s="113"/>
      <c r="D193" s="222"/>
      <c r="E193" s="101"/>
      <c r="F193" s="137" t="s">
        <v>1423</v>
      </c>
      <c r="G193" s="122"/>
      <c r="H193" s="122"/>
      <c r="I193" s="122"/>
      <c r="J193" s="160">
        <v>122000</v>
      </c>
      <c r="K193" s="125"/>
      <c r="L193" s="114"/>
      <c r="M193" s="114" t="s">
        <v>1437</v>
      </c>
      <c r="N193" s="238">
        <f t="shared" si="5"/>
        <v>122000</v>
      </c>
      <c r="O193" s="243">
        <v>2024</v>
      </c>
      <c r="P193" s="93">
        <f>N193*VLOOKUP(O193,IPC_2024!$A:$C,3,FALSE)</f>
        <v>122000</v>
      </c>
      <c r="Q193" s="93"/>
      <c r="R193" s="268" t="str">
        <f t="shared" si="4"/>
        <v/>
      </c>
      <c r="S193" s="274"/>
      <c r="T193" s="126"/>
      <c r="U193" s="112"/>
      <c r="V193" s="127"/>
      <c r="W193" s="127"/>
      <c r="X193" s="127"/>
      <c r="Y193" s="127"/>
    </row>
    <row r="194" spans="2:25" ht="15" outlineLevel="1" x14ac:dyDescent="0.25">
      <c r="B194" s="296"/>
      <c r="C194" s="113"/>
      <c r="D194" s="222"/>
      <c r="E194" s="118" t="s">
        <v>1488</v>
      </c>
      <c r="F194" s="137"/>
      <c r="G194" s="122"/>
      <c r="H194" s="122"/>
      <c r="I194" s="122"/>
      <c r="J194" s="193">
        <f>SUM(J184:J193)</f>
        <v>90873319</v>
      </c>
      <c r="K194" s="125"/>
      <c r="L194" s="114"/>
      <c r="M194" s="114"/>
      <c r="N194" s="239">
        <f>SUM(N184:N193)</f>
        <v>90873319</v>
      </c>
      <c r="O194" s="243"/>
      <c r="P194" s="94">
        <f>SUM(P184:P193)</f>
        <v>103499271.08487809</v>
      </c>
      <c r="Q194" s="92" t="s">
        <v>1420</v>
      </c>
      <c r="R194" s="268">
        <f t="shared" si="4"/>
        <v>1.5536347965150927E-3</v>
      </c>
      <c r="S194" s="274"/>
      <c r="T194" s="126"/>
      <c r="U194" s="127"/>
      <c r="V194" s="127"/>
      <c r="W194" s="127"/>
      <c r="X194" s="127"/>
      <c r="Y194" s="127"/>
    </row>
    <row r="195" spans="2:25" ht="15" outlineLevel="1" x14ac:dyDescent="0.25">
      <c r="B195" s="296"/>
      <c r="C195" s="113"/>
      <c r="D195" s="222"/>
      <c r="E195" s="118"/>
      <c r="F195" s="108"/>
      <c r="G195" s="101"/>
      <c r="H195" s="101"/>
      <c r="J195" s="163"/>
      <c r="K195" s="125"/>
      <c r="L195" s="114"/>
      <c r="M195" s="114"/>
      <c r="N195" s="238"/>
      <c r="O195" s="243"/>
      <c r="P195" s="93"/>
      <c r="Q195" s="93"/>
      <c r="R195" s="268" t="str">
        <f t="shared" si="4"/>
        <v/>
      </c>
      <c r="S195" s="274"/>
      <c r="T195" s="126"/>
      <c r="U195" s="127"/>
      <c r="V195" s="127"/>
      <c r="W195" s="127"/>
      <c r="X195" s="127"/>
      <c r="Y195" s="127"/>
    </row>
    <row r="196" spans="2:25" ht="15" outlineLevel="2" x14ac:dyDescent="0.25">
      <c r="B196" s="296"/>
      <c r="C196" s="108" t="s">
        <v>1248</v>
      </c>
      <c r="D196" s="222">
        <v>890399046</v>
      </c>
      <c r="E196" s="101" t="s">
        <v>330</v>
      </c>
      <c r="F196" s="108" t="s">
        <v>329</v>
      </c>
      <c r="G196" s="101" t="s">
        <v>331</v>
      </c>
      <c r="H196" s="101" t="s">
        <v>139</v>
      </c>
      <c r="J196" s="163">
        <v>11203100</v>
      </c>
      <c r="K196" s="125"/>
      <c r="L196" s="114">
        <v>45324</v>
      </c>
      <c r="M196" s="114">
        <v>45324</v>
      </c>
      <c r="N196" s="239">
        <f t="shared" ref="N196:N348" si="6">+J196</f>
        <v>11203100</v>
      </c>
      <c r="O196" s="243">
        <v>2024</v>
      </c>
      <c r="P196" s="94">
        <f>N196*VLOOKUP(O196,IPC_2024!$A:$C,3,FALSE)</f>
        <v>11203100</v>
      </c>
      <c r="Q196" s="92" t="s">
        <v>1420</v>
      </c>
      <c r="R196" s="268">
        <f t="shared" si="4"/>
        <v>1.6817051759296202E-4</v>
      </c>
      <c r="S196" s="274"/>
      <c r="T196" s="126"/>
      <c r="U196" s="127"/>
      <c r="V196" s="127"/>
      <c r="W196" s="127"/>
      <c r="X196" s="127"/>
      <c r="Y196" s="127"/>
    </row>
    <row r="197" spans="2:25" ht="15" outlineLevel="1" x14ac:dyDescent="0.25">
      <c r="B197" s="296"/>
      <c r="C197" s="113"/>
      <c r="D197" s="222"/>
      <c r="E197" s="118"/>
      <c r="F197" s="108"/>
      <c r="G197" s="101"/>
      <c r="H197" s="101"/>
      <c r="J197" s="163"/>
      <c r="K197" s="125"/>
      <c r="L197" s="114"/>
      <c r="M197" s="114"/>
      <c r="N197" s="238"/>
      <c r="O197" s="243"/>
      <c r="P197" s="93"/>
      <c r="Q197" s="93"/>
      <c r="R197" s="268" t="str">
        <f t="shared" si="4"/>
        <v/>
      </c>
      <c r="S197" s="274"/>
      <c r="T197" s="126"/>
      <c r="U197" s="127"/>
      <c r="V197" s="127"/>
      <c r="W197" s="127"/>
      <c r="X197" s="127"/>
      <c r="Y197" s="127"/>
    </row>
    <row r="198" spans="2:25" ht="15" outlineLevel="2" x14ac:dyDescent="0.25">
      <c r="B198" s="296"/>
      <c r="C198" s="108" t="s">
        <v>1248</v>
      </c>
      <c r="D198" s="222">
        <v>899999061</v>
      </c>
      <c r="E198" s="101" t="s">
        <v>439</v>
      </c>
      <c r="F198" s="108" t="s">
        <v>438</v>
      </c>
      <c r="G198" s="101" t="s">
        <v>1280</v>
      </c>
      <c r="H198" s="101" t="s">
        <v>22</v>
      </c>
      <c r="J198" s="163">
        <v>97403053</v>
      </c>
      <c r="K198" s="125"/>
      <c r="L198" s="114">
        <v>45168</v>
      </c>
      <c r="M198" s="114">
        <v>45168</v>
      </c>
      <c r="N198" s="239">
        <f t="shared" si="6"/>
        <v>97403053</v>
      </c>
      <c r="O198" s="243">
        <v>2023</v>
      </c>
      <c r="P198" s="94">
        <f>N198*VLOOKUP(O198,IPC_2024!$A:$C,3,FALSE)</f>
        <v>102468011.756</v>
      </c>
      <c r="Q198" s="92" t="s">
        <v>1420</v>
      </c>
      <c r="R198" s="268">
        <f t="shared" ref="R198:R261" si="7">IF(Q198="TOTAL",P198/$P$1153,"")</f>
        <v>1.5381544906077993E-3</v>
      </c>
      <c r="S198" s="274"/>
      <c r="T198" s="128"/>
      <c r="U198" s="127"/>
      <c r="V198" s="127"/>
      <c r="W198" s="127"/>
      <c r="X198" s="127"/>
      <c r="Y198" s="127"/>
    </row>
    <row r="199" spans="2:25" ht="15" outlineLevel="1" x14ac:dyDescent="0.25">
      <c r="B199" s="296"/>
      <c r="C199" s="113"/>
      <c r="D199" s="222"/>
      <c r="E199" s="118"/>
      <c r="F199" s="108"/>
      <c r="G199" s="101"/>
      <c r="H199" s="101"/>
      <c r="J199" s="163"/>
      <c r="K199" s="125"/>
      <c r="L199" s="114"/>
      <c r="M199" s="114"/>
      <c r="N199" s="238"/>
      <c r="O199" s="243"/>
      <c r="P199" s="93"/>
      <c r="Q199" s="93"/>
      <c r="R199" s="268" t="str">
        <f t="shared" si="7"/>
        <v/>
      </c>
      <c r="S199" s="274"/>
      <c r="T199" s="126"/>
      <c r="U199" s="127"/>
      <c r="V199" s="127"/>
      <c r="W199" s="127"/>
      <c r="X199" s="127"/>
      <c r="Y199" s="127"/>
    </row>
    <row r="200" spans="2:25" ht="15" outlineLevel="2" x14ac:dyDescent="0.25">
      <c r="B200" s="296"/>
      <c r="C200" s="108" t="s">
        <v>1250</v>
      </c>
      <c r="D200" s="222">
        <v>899999239</v>
      </c>
      <c r="E200" s="101" t="s">
        <v>366</v>
      </c>
      <c r="F200" s="108" t="s">
        <v>359</v>
      </c>
      <c r="G200" s="101" t="s">
        <v>367</v>
      </c>
      <c r="H200" s="101" t="s">
        <v>22</v>
      </c>
      <c r="J200" s="163">
        <v>18809600</v>
      </c>
      <c r="K200" s="125"/>
      <c r="L200" s="110">
        <v>45168</v>
      </c>
      <c r="M200" s="110">
        <v>45168</v>
      </c>
      <c r="N200" s="239">
        <f>+J200</f>
        <v>18809600</v>
      </c>
      <c r="O200" s="244">
        <v>2023</v>
      </c>
      <c r="P200" s="94">
        <f>N200*VLOOKUP(O200,IPC_2024!$A:$C,3,FALSE)</f>
        <v>19787699.199999999</v>
      </c>
      <c r="Q200" s="92" t="s">
        <v>1420</v>
      </c>
      <c r="R200" s="268">
        <f t="shared" si="7"/>
        <v>2.9703453655129743E-4</v>
      </c>
      <c r="S200" s="273"/>
      <c r="T200" s="111"/>
      <c r="U200" s="112"/>
      <c r="V200" s="112"/>
      <c r="W200" s="112"/>
      <c r="X200" s="112"/>
      <c r="Y200" s="112"/>
    </row>
    <row r="201" spans="2:25" ht="15" outlineLevel="1" x14ac:dyDescent="0.25">
      <c r="B201" s="296"/>
      <c r="C201" s="113"/>
      <c r="D201" s="222"/>
      <c r="E201" s="118"/>
      <c r="F201" s="108"/>
      <c r="G201" s="101"/>
      <c r="H201" s="101"/>
      <c r="J201" s="163"/>
      <c r="K201" s="125"/>
      <c r="L201" s="110"/>
      <c r="M201" s="110"/>
      <c r="N201" s="238"/>
      <c r="O201" s="244"/>
      <c r="P201" s="93"/>
      <c r="Q201" s="93"/>
      <c r="R201" s="268" t="str">
        <f t="shared" si="7"/>
        <v/>
      </c>
      <c r="S201" s="273"/>
      <c r="T201" s="111"/>
      <c r="U201" s="112"/>
      <c r="V201" s="112"/>
      <c r="W201" s="112"/>
      <c r="X201" s="112"/>
      <c r="Y201" s="112"/>
    </row>
    <row r="202" spans="2:25" ht="15" outlineLevel="2" x14ac:dyDescent="0.25">
      <c r="B202" s="297"/>
      <c r="C202" s="108" t="s">
        <v>1250</v>
      </c>
      <c r="D202" s="222">
        <v>800117456</v>
      </c>
      <c r="E202" s="101" t="s">
        <v>360</v>
      </c>
      <c r="F202" s="108" t="s">
        <v>359</v>
      </c>
      <c r="G202" s="101" t="s">
        <v>361</v>
      </c>
      <c r="H202" s="101" t="s">
        <v>22</v>
      </c>
      <c r="J202" s="163">
        <v>12640000</v>
      </c>
      <c r="K202" s="125"/>
      <c r="L202" s="110">
        <v>45168</v>
      </c>
      <c r="M202" s="110">
        <v>45168</v>
      </c>
      <c r="N202" s="239">
        <f>+J202</f>
        <v>12640000</v>
      </c>
      <c r="O202" s="244">
        <v>2023</v>
      </c>
      <c r="P202" s="94">
        <f>N202*VLOOKUP(O202,IPC_2024!$A:$C,3,FALSE)</f>
        <v>13297280</v>
      </c>
      <c r="Q202" s="92" t="s">
        <v>1420</v>
      </c>
      <c r="R202" s="268">
        <f t="shared" si="7"/>
        <v>1.996064000302186E-4</v>
      </c>
      <c r="S202" s="273"/>
      <c r="T202" s="111"/>
      <c r="U202" s="112"/>
      <c r="V202" s="112"/>
      <c r="W202" s="112"/>
      <c r="X202" s="112"/>
      <c r="Y202" s="112"/>
    </row>
    <row r="203" spans="2:25" ht="15" outlineLevel="1" x14ac:dyDescent="0.25">
      <c r="B203" s="217"/>
      <c r="C203" s="113"/>
      <c r="D203" s="222"/>
      <c r="E203" s="118"/>
      <c r="F203" s="108"/>
      <c r="G203" s="101"/>
      <c r="H203" s="101"/>
      <c r="J203" s="163"/>
      <c r="K203" s="125"/>
      <c r="L203" s="114"/>
      <c r="M203" s="114"/>
      <c r="N203" s="238"/>
      <c r="O203" s="243"/>
      <c r="P203" s="93"/>
      <c r="Q203" s="93"/>
      <c r="R203" s="268" t="str">
        <f t="shared" si="7"/>
        <v/>
      </c>
      <c r="S203" s="274"/>
      <c r="T203" s="126"/>
      <c r="U203" s="127"/>
      <c r="V203" s="127"/>
      <c r="W203" s="127"/>
      <c r="X203" s="127"/>
      <c r="Y203" s="127"/>
    </row>
    <row r="204" spans="2:25" ht="15" outlineLevel="2" x14ac:dyDescent="0.25">
      <c r="B204" s="298" t="s">
        <v>1793</v>
      </c>
      <c r="C204" s="108" t="s">
        <v>1430</v>
      </c>
      <c r="D204" s="222">
        <v>860531315</v>
      </c>
      <c r="E204" s="101" t="s">
        <v>788</v>
      </c>
      <c r="F204" s="108" t="s">
        <v>787</v>
      </c>
      <c r="G204" s="101" t="s">
        <v>789</v>
      </c>
      <c r="H204" s="101" t="s">
        <v>22</v>
      </c>
      <c r="J204" s="192">
        <v>596583</v>
      </c>
      <c r="K204" s="125"/>
      <c r="L204" s="114">
        <v>44946</v>
      </c>
      <c r="M204" s="114">
        <f t="shared" ref="M204:M209" si="8">+L204+30</f>
        <v>44976</v>
      </c>
      <c r="N204" s="238">
        <f t="shared" ref="N204:N212" si="9">+J204</f>
        <v>596583</v>
      </c>
      <c r="O204" s="243">
        <v>2023</v>
      </c>
      <c r="P204" s="93">
        <f>N204*VLOOKUP(O204,IPC_2024!$A:$C,3,FALSE)</f>
        <v>627605.31599999999</v>
      </c>
      <c r="Q204" s="93"/>
      <c r="R204" s="268" t="str">
        <f t="shared" si="7"/>
        <v/>
      </c>
      <c r="S204" s="274"/>
      <c r="T204" s="126"/>
      <c r="U204" s="127"/>
      <c r="V204" s="127"/>
      <c r="W204" s="127"/>
      <c r="X204" s="127"/>
      <c r="Y204" s="127"/>
    </row>
    <row r="205" spans="2:25" ht="15" outlineLevel="2" x14ac:dyDescent="0.25">
      <c r="B205" s="299"/>
      <c r="C205" s="113"/>
      <c r="D205" s="222"/>
      <c r="E205" s="101"/>
      <c r="F205" s="108" t="s">
        <v>787</v>
      </c>
      <c r="G205" s="101" t="s">
        <v>789</v>
      </c>
      <c r="H205" s="101" t="s">
        <v>22</v>
      </c>
      <c r="J205" s="192">
        <v>564290</v>
      </c>
      <c r="K205" s="125"/>
      <c r="L205" s="114">
        <v>44978</v>
      </c>
      <c r="M205" s="114">
        <f t="shared" si="8"/>
        <v>45008</v>
      </c>
      <c r="N205" s="238">
        <f t="shared" si="9"/>
        <v>564290</v>
      </c>
      <c r="O205" s="243">
        <v>2023</v>
      </c>
      <c r="P205" s="93">
        <f>N205*VLOOKUP(O205,IPC_2024!$A:$C,3,FALSE)</f>
        <v>593633.08000000007</v>
      </c>
      <c r="Q205" s="93"/>
      <c r="R205" s="268" t="str">
        <f t="shared" si="7"/>
        <v/>
      </c>
      <c r="S205" s="274"/>
      <c r="T205" s="126"/>
      <c r="U205" s="127"/>
      <c r="V205" s="127"/>
      <c r="W205" s="127"/>
      <c r="X205" s="127"/>
      <c r="Y205" s="127"/>
    </row>
    <row r="206" spans="2:25" ht="15" outlineLevel="2" x14ac:dyDescent="0.25">
      <c r="B206" s="299"/>
      <c r="C206" s="113"/>
      <c r="D206" s="222"/>
      <c r="E206" s="101"/>
      <c r="F206" s="108" t="s">
        <v>787</v>
      </c>
      <c r="G206" s="101" t="s">
        <v>789</v>
      </c>
      <c r="H206" s="101" t="s">
        <v>22</v>
      </c>
      <c r="J206" s="192">
        <v>556204</v>
      </c>
      <c r="K206" s="125"/>
      <c r="L206" s="114">
        <v>45007</v>
      </c>
      <c r="M206" s="114">
        <f t="shared" si="8"/>
        <v>45037</v>
      </c>
      <c r="N206" s="238">
        <f t="shared" si="9"/>
        <v>556204</v>
      </c>
      <c r="O206" s="243">
        <v>2023</v>
      </c>
      <c r="P206" s="93">
        <f>N206*VLOOKUP(O206,IPC_2024!$A:$C,3,FALSE)</f>
        <v>585126.60800000001</v>
      </c>
      <c r="Q206" s="93"/>
      <c r="R206" s="268" t="str">
        <f t="shared" si="7"/>
        <v/>
      </c>
      <c r="S206" s="274"/>
      <c r="T206" s="126"/>
      <c r="U206" s="127"/>
      <c r="V206" s="127"/>
      <c r="W206" s="127"/>
      <c r="X206" s="127"/>
      <c r="Y206" s="127"/>
    </row>
    <row r="207" spans="2:25" ht="15" outlineLevel="2" x14ac:dyDescent="0.25">
      <c r="B207" s="299"/>
      <c r="C207" s="113"/>
      <c r="D207" s="222"/>
      <c r="E207" s="101"/>
      <c r="F207" s="108" t="s">
        <v>787</v>
      </c>
      <c r="G207" s="101" t="s">
        <v>789</v>
      </c>
      <c r="H207" s="101" t="s">
        <v>22</v>
      </c>
      <c r="J207" s="192">
        <v>636395</v>
      </c>
      <c r="K207" s="125"/>
      <c r="L207" s="114">
        <v>45098</v>
      </c>
      <c r="M207" s="114">
        <f t="shared" si="8"/>
        <v>45128</v>
      </c>
      <c r="N207" s="238">
        <f t="shared" si="9"/>
        <v>636395</v>
      </c>
      <c r="O207" s="243">
        <v>2023</v>
      </c>
      <c r="P207" s="93">
        <f>N207*VLOOKUP(O207,IPC_2024!$A:$C,3,FALSE)</f>
        <v>669487.54</v>
      </c>
      <c r="Q207" s="93"/>
      <c r="R207" s="268" t="str">
        <f t="shared" si="7"/>
        <v/>
      </c>
      <c r="S207" s="274"/>
      <c r="T207" s="126"/>
      <c r="U207" s="127"/>
      <c r="V207" s="127"/>
      <c r="W207" s="127"/>
      <c r="X207" s="127"/>
      <c r="Y207" s="127"/>
    </row>
    <row r="208" spans="2:25" ht="15" outlineLevel="2" x14ac:dyDescent="0.25">
      <c r="B208" s="299"/>
      <c r="C208" s="113"/>
      <c r="D208" s="222"/>
      <c r="E208" s="101"/>
      <c r="F208" s="108" t="s">
        <v>787</v>
      </c>
      <c r="G208" s="101" t="s">
        <v>789</v>
      </c>
      <c r="H208" s="101" t="s">
        <v>22</v>
      </c>
      <c r="J208" s="192">
        <v>636395</v>
      </c>
      <c r="K208" s="125"/>
      <c r="L208" s="114">
        <v>45126</v>
      </c>
      <c r="M208" s="114">
        <f t="shared" si="8"/>
        <v>45156</v>
      </c>
      <c r="N208" s="238">
        <f t="shared" si="9"/>
        <v>636395</v>
      </c>
      <c r="O208" s="243">
        <v>2023</v>
      </c>
      <c r="P208" s="93">
        <f>N208*VLOOKUP(O208,IPC_2024!$A:$C,3,FALSE)</f>
        <v>669487.54</v>
      </c>
      <c r="Q208" s="93"/>
      <c r="R208" s="268" t="str">
        <f t="shared" si="7"/>
        <v/>
      </c>
      <c r="S208" s="274"/>
      <c r="T208" s="126"/>
      <c r="U208" s="127"/>
      <c r="V208" s="127"/>
      <c r="W208" s="127"/>
      <c r="X208" s="127"/>
      <c r="Y208" s="127"/>
    </row>
    <row r="209" spans="2:25" ht="15" outlineLevel="2" x14ac:dyDescent="0.25">
      <c r="B209" s="299"/>
      <c r="C209" s="113"/>
      <c r="D209" s="222"/>
      <c r="E209" s="101"/>
      <c r="F209" s="108" t="s">
        <v>787</v>
      </c>
      <c r="G209" s="101" t="s">
        <v>789</v>
      </c>
      <c r="H209" s="101" t="s">
        <v>22</v>
      </c>
      <c r="J209" s="192">
        <v>628218</v>
      </c>
      <c r="K209" s="125"/>
      <c r="L209" s="114">
        <v>45128</v>
      </c>
      <c r="M209" s="114">
        <f t="shared" si="8"/>
        <v>45158</v>
      </c>
      <c r="N209" s="238">
        <f t="shared" si="9"/>
        <v>628218</v>
      </c>
      <c r="O209" s="243">
        <v>2023</v>
      </c>
      <c r="P209" s="93">
        <f>N209*VLOOKUP(O209,IPC_2024!$A:$C,3,FALSE)</f>
        <v>660885.33600000001</v>
      </c>
      <c r="Q209" s="93"/>
      <c r="R209" s="268" t="str">
        <f t="shared" si="7"/>
        <v/>
      </c>
      <c r="S209" s="274"/>
      <c r="T209" s="126"/>
      <c r="U209" s="127"/>
      <c r="V209" s="127"/>
      <c r="W209" s="127"/>
      <c r="X209" s="127"/>
      <c r="Y209" s="127"/>
    </row>
    <row r="210" spans="2:25" ht="15" outlineLevel="2" x14ac:dyDescent="0.25">
      <c r="B210" s="299"/>
      <c r="C210" s="113"/>
      <c r="D210" s="222"/>
      <c r="E210" s="101"/>
      <c r="F210" s="108" t="s">
        <v>787</v>
      </c>
      <c r="G210" s="101" t="s">
        <v>789</v>
      </c>
      <c r="H210" s="101" t="s">
        <v>22</v>
      </c>
      <c r="J210" s="192">
        <v>560140</v>
      </c>
      <c r="K210" s="125"/>
      <c r="L210" s="114">
        <v>45159</v>
      </c>
      <c r="M210" s="114">
        <v>45159</v>
      </c>
      <c r="N210" s="238">
        <f t="shared" si="9"/>
        <v>560140</v>
      </c>
      <c r="O210" s="243">
        <v>2023</v>
      </c>
      <c r="P210" s="93">
        <f>N210*VLOOKUP(O210,IPC_2024!$A:$C,3,FALSE)</f>
        <v>589267.28</v>
      </c>
      <c r="Q210" s="93"/>
      <c r="R210" s="268" t="str">
        <f t="shared" si="7"/>
        <v/>
      </c>
      <c r="S210" s="274"/>
      <c r="T210" s="126"/>
      <c r="U210" s="127"/>
      <c r="V210" s="127"/>
      <c r="W210" s="127"/>
      <c r="X210" s="127"/>
      <c r="Y210" s="127"/>
    </row>
    <row r="211" spans="2:25" ht="15" outlineLevel="2" x14ac:dyDescent="0.25">
      <c r="B211" s="299"/>
      <c r="C211" s="113"/>
      <c r="D211" s="222"/>
      <c r="E211" s="101"/>
      <c r="F211" s="108" t="s">
        <v>787</v>
      </c>
      <c r="G211" s="101" t="s">
        <v>789</v>
      </c>
      <c r="H211" s="101" t="s">
        <v>22</v>
      </c>
      <c r="J211" s="192">
        <v>595919</v>
      </c>
      <c r="K211" s="125"/>
      <c r="L211" s="114">
        <v>45191</v>
      </c>
      <c r="M211" s="114">
        <f>+L211+30</f>
        <v>45221</v>
      </c>
      <c r="N211" s="238">
        <f t="shared" si="9"/>
        <v>595919</v>
      </c>
      <c r="O211" s="243">
        <v>2023</v>
      </c>
      <c r="P211" s="93">
        <f>N211*VLOOKUP(O211,IPC_2024!$A:$C,3,FALSE)</f>
        <v>626906.78800000006</v>
      </c>
      <c r="Q211" s="93"/>
      <c r="R211" s="268" t="str">
        <f t="shared" si="7"/>
        <v/>
      </c>
      <c r="S211" s="274"/>
      <c r="T211" s="126"/>
      <c r="U211" s="127"/>
      <c r="V211" s="127"/>
      <c r="W211" s="127"/>
      <c r="X211" s="127"/>
      <c r="Y211" s="127"/>
    </row>
    <row r="212" spans="2:25" ht="15" outlineLevel="2" x14ac:dyDescent="0.25">
      <c r="B212" s="299"/>
      <c r="C212" s="113"/>
      <c r="D212" s="222"/>
      <c r="E212" s="101"/>
      <c r="F212" s="108" t="s">
        <v>787</v>
      </c>
      <c r="G212" s="101" t="s">
        <v>789</v>
      </c>
      <c r="H212" s="101" t="s">
        <v>22</v>
      </c>
      <c r="J212" s="192">
        <v>3893448</v>
      </c>
      <c r="K212" s="125"/>
      <c r="L212" s="114">
        <v>45281</v>
      </c>
      <c r="M212" s="114">
        <f>+L212+30</f>
        <v>45311</v>
      </c>
      <c r="N212" s="238">
        <f t="shared" si="9"/>
        <v>3893448</v>
      </c>
      <c r="O212" s="243">
        <v>2024</v>
      </c>
      <c r="P212" s="93">
        <f>N212*VLOOKUP(O212,IPC_2024!$A:$C,3,FALSE)</f>
        <v>3893448</v>
      </c>
      <c r="Q212" s="93"/>
      <c r="R212" s="268" t="str">
        <f t="shared" si="7"/>
        <v/>
      </c>
      <c r="S212" s="274"/>
      <c r="T212" s="126"/>
      <c r="U212" s="127"/>
      <c r="V212" s="127"/>
      <c r="W212" s="127"/>
      <c r="X212" s="127"/>
      <c r="Y212" s="127"/>
    </row>
    <row r="213" spans="2:25" ht="15" outlineLevel="1" x14ac:dyDescent="0.25">
      <c r="B213" s="299"/>
      <c r="C213" s="113"/>
      <c r="D213" s="222"/>
      <c r="E213" s="118" t="s">
        <v>1209</v>
      </c>
      <c r="F213" s="113" t="s">
        <v>1485</v>
      </c>
      <c r="G213" s="101"/>
      <c r="H213" s="101"/>
      <c r="J213" s="163">
        <f>SUM(J204:J212)</f>
        <v>8667592</v>
      </c>
      <c r="K213" s="125"/>
      <c r="L213" s="114"/>
      <c r="M213" s="114"/>
      <c r="N213" s="239">
        <f>SUM(N204:N212)</f>
        <v>8667592</v>
      </c>
      <c r="O213" s="243"/>
      <c r="P213" s="94">
        <f>SUM(P204:P212)</f>
        <v>8915847.4879999999</v>
      </c>
      <c r="Q213" s="92" t="s">
        <v>1420</v>
      </c>
      <c r="R213" s="268">
        <f t="shared" si="7"/>
        <v>1.3383641017547556E-4</v>
      </c>
      <c r="S213" s="274"/>
      <c r="T213" s="126"/>
      <c r="U213" s="127"/>
      <c r="V213" s="127"/>
      <c r="W213" s="127"/>
      <c r="X213" s="127"/>
      <c r="Y213" s="127"/>
    </row>
    <row r="214" spans="2:25" ht="15" outlineLevel="1" x14ac:dyDescent="0.25">
      <c r="B214" s="299"/>
      <c r="C214" s="113"/>
      <c r="D214" s="222"/>
      <c r="E214" s="118"/>
      <c r="F214" s="108"/>
      <c r="G214" s="101"/>
      <c r="H214" s="101"/>
      <c r="J214" s="163"/>
      <c r="K214" s="125"/>
      <c r="L214" s="114"/>
      <c r="M214" s="114"/>
      <c r="N214" s="238"/>
      <c r="O214" s="243"/>
      <c r="P214" s="93"/>
      <c r="Q214" s="93"/>
      <c r="R214" s="268" t="str">
        <f t="shared" si="7"/>
        <v/>
      </c>
      <c r="S214" s="274"/>
      <c r="T214" s="126"/>
      <c r="U214" s="127"/>
      <c r="V214" s="127"/>
      <c r="W214" s="127"/>
      <c r="X214" s="127"/>
      <c r="Y214" s="127"/>
    </row>
    <row r="215" spans="2:25" ht="15" outlineLevel="2" x14ac:dyDescent="0.25">
      <c r="B215" s="299"/>
      <c r="C215" s="108" t="s">
        <v>1430</v>
      </c>
      <c r="D215" s="222">
        <v>860034313</v>
      </c>
      <c r="E215" s="101" t="s">
        <v>27</v>
      </c>
      <c r="F215" s="108" t="s">
        <v>26</v>
      </c>
      <c r="G215" s="101" t="s">
        <v>1264</v>
      </c>
      <c r="H215" s="101" t="s">
        <v>22</v>
      </c>
      <c r="I215" s="101" t="s">
        <v>1263</v>
      </c>
      <c r="J215" s="192">
        <v>400000000</v>
      </c>
      <c r="K215" s="125">
        <v>3.5000000000000003E-2</v>
      </c>
      <c r="L215" s="114">
        <v>44685</v>
      </c>
      <c r="M215" s="114">
        <v>44961</v>
      </c>
      <c r="N215" s="238">
        <f>+J215</f>
        <v>400000000</v>
      </c>
      <c r="O215" s="243">
        <v>2023</v>
      </c>
      <c r="P215" s="93">
        <f>N215*VLOOKUP(O215,IPC_2024!$A:$C,3,FALSE)</f>
        <v>420800000</v>
      </c>
      <c r="Q215" s="93"/>
      <c r="R215" s="268" t="str">
        <f t="shared" si="7"/>
        <v/>
      </c>
      <c r="S215" s="274"/>
      <c r="T215" s="126"/>
      <c r="U215" s="127"/>
      <c r="V215" s="127"/>
      <c r="W215" s="127"/>
      <c r="X215" s="127"/>
      <c r="Y215" s="127"/>
    </row>
    <row r="216" spans="2:25" ht="15" outlineLevel="2" x14ac:dyDescent="0.25">
      <c r="B216" s="299"/>
      <c r="C216" s="113"/>
      <c r="D216" s="222"/>
      <c r="E216" s="101"/>
      <c r="F216" s="108" t="s">
        <v>29</v>
      </c>
      <c r="G216" s="101" t="s">
        <v>28</v>
      </c>
      <c r="H216" s="101" t="s">
        <v>22</v>
      </c>
      <c r="J216" s="192">
        <v>500000000</v>
      </c>
      <c r="K216" s="125">
        <v>3.5000000000000003E-2</v>
      </c>
      <c r="L216" s="114">
        <v>44693</v>
      </c>
      <c r="M216" s="114">
        <v>44969</v>
      </c>
      <c r="N216" s="238">
        <f>+J216</f>
        <v>500000000</v>
      </c>
      <c r="O216" s="243">
        <v>2023</v>
      </c>
      <c r="P216" s="93">
        <f>N216*VLOOKUP(O216,IPC_2024!$A:$C,3,FALSE)</f>
        <v>526000000</v>
      </c>
      <c r="Q216" s="93"/>
      <c r="R216" s="268" t="str">
        <f t="shared" si="7"/>
        <v/>
      </c>
      <c r="S216" s="274"/>
      <c r="T216" s="126"/>
      <c r="U216" s="127"/>
      <c r="V216" s="127"/>
      <c r="W216" s="127"/>
      <c r="X216" s="127"/>
      <c r="Y216" s="127"/>
    </row>
    <row r="217" spans="2:25" ht="15" outlineLevel="2" x14ac:dyDescent="0.25">
      <c r="B217" s="299"/>
      <c r="C217" s="113"/>
      <c r="D217" s="222"/>
      <c r="E217" s="101"/>
      <c r="F217" s="108" t="s">
        <v>30</v>
      </c>
      <c r="G217" s="101" t="s">
        <v>28</v>
      </c>
      <c r="H217" s="101" t="s">
        <v>22</v>
      </c>
      <c r="J217" s="192">
        <v>2000000000</v>
      </c>
      <c r="K217" s="125">
        <v>3.5000000000000003E-2</v>
      </c>
      <c r="L217" s="114">
        <v>44670</v>
      </c>
      <c r="M217" s="114">
        <v>44976</v>
      </c>
      <c r="N217" s="238">
        <f>+J217</f>
        <v>2000000000</v>
      </c>
      <c r="O217" s="243">
        <v>2023</v>
      </c>
      <c r="P217" s="93">
        <f>N217*VLOOKUP(O217,IPC_2024!$A:$C,3,FALSE)</f>
        <v>2104000000</v>
      </c>
      <c r="Q217" s="93"/>
      <c r="R217" s="268" t="str">
        <f t="shared" si="7"/>
        <v/>
      </c>
      <c r="S217" s="274"/>
      <c r="T217" s="126"/>
      <c r="U217" s="127"/>
      <c r="V217" s="127"/>
      <c r="W217" s="127"/>
      <c r="X217" s="127"/>
      <c r="Y217" s="127"/>
    </row>
    <row r="218" spans="2:25" ht="15" outlineLevel="2" x14ac:dyDescent="0.25">
      <c r="B218" s="299"/>
      <c r="C218" s="113"/>
      <c r="D218" s="222"/>
      <c r="E218" s="101"/>
      <c r="F218" s="108" t="s">
        <v>31</v>
      </c>
      <c r="G218" s="101" t="s">
        <v>28</v>
      </c>
      <c r="H218" s="101" t="s">
        <v>22</v>
      </c>
      <c r="J218" s="192">
        <v>100000000</v>
      </c>
      <c r="K218" s="125">
        <v>3.5000000000000003E-2</v>
      </c>
      <c r="L218" s="114">
        <v>44768</v>
      </c>
      <c r="M218" s="114">
        <v>44983</v>
      </c>
      <c r="N218" s="238">
        <f>+J218</f>
        <v>100000000</v>
      </c>
      <c r="O218" s="243">
        <v>2023</v>
      </c>
      <c r="P218" s="93">
        <f>N218*VLOOKUP(O218,IPC_2024!$A:$C,3,FALSE)</f>
        <v>105200000</v>
      </c>
      <c r="Q218" s="93"/>
      <c r="R218" s="268" t="str">
        <f t="shared" si="7"/>
        <v/>
      </c>
      <c r="S218" s="274"/>
      <c r="T218" s="126"/>
      <c r="U218" s="127"/>
      <c r="V218" s="127"/>
      <c r="W218" s="127"/>
      <c r="X218" s="127"/>
      <c r="Y218" s="127"/>
    </row>
    <row r="219" spans="2:25" ht="15" outlineLevel="2" x14ac:dyDescent="0.25">
      <c r="B219" s="299"/>
      <c r="C219" s="113"/>
      <c r="D219" s="222"/>
      <c r="E219" s="101"/>
      <c r="F219" s="108" t="s">
        <v>284</v>
      </c>
      <c r="G219" s="101" t="s">
        <v>276</v>
      </c>
      <c r="H219" s="101" t="s">
        <v>22</v>
      </c>
      <c r="J219" s="192">
        <v>11690302</v>
      </c>
      <c r="K219" s="125"/>
      <c r="L219" s="114">
        <v>45169</v>
      </c>
      <c r="M219" s="114">
        <f>+L219+30</f>
        <v>45199</v>
      </c>
      <c r="N219" s="238">
        <f>+J219</f>
        <v>11690302</v>
      </c>
      <c r="O219" s="243">
        <v>2023</v>
      </c>
      <c r="P219" s="93">
        <f>N219*VLOOKUP(O219,IPC_2024!$A:$C,3,FALSE)</f>
        <v>12298197.704</v>
      </c>
      <c r="Q219" s="93"/>
      <c r="R219" s="268" t="str">
        <f t="shared" si="7"/>
        <v/>
      </c>
      <c r="S219" s="274"/>
      <c r="T219" s="126"/>
      <c r="U219" s="127"/>
      <c r="V219" s="127"/>
      <c r="W219" s="127"/>
      <c r="X219" s="127"/>
      <c r="Y219" s="127"/>
    </row>
    <row r="220" spans="2:25" ht="15" outlineLevel="1" x14ac:dyDescent="0.25">
      <c r="B220" s="299"/>
      <c r="C220" s="113"/>
      <c r="D220" s="222"/>
      <c r="E220" s="118" t="s">
        <v>1173</v>
      </c>
      <c r="F220" s="113" t="s">
        <v>1485</v>
      </c>
      <c r="G220" s="101"/>
      <c r="H220" s="101"/>
      <c r="J220" s="163">
        <f>SUM(J215:J219)</f>
        <v>3011690302</v>
      </c>
      <c r="K220" s="125"/>
      <c r="L220" s="114"/>
      <c r="M220" s="114"/>
      <c r="N220" s="239">
        <f>SUM(N215:N219)</f>
        <v>3011690302</v>
      </c>
      <c r="O220" s="243"/>
      <c r="P220" s="94">
        <f>SUM(P215:P219)</f>
        <v>3168298197.704</v>
      </c>
      <c r="Q220" s="92" t="s">
        <v>1420</v>
      </c>
      <c r="R220" s="268">
        <f t="shared" si="7"/>
        <v>4.7559545821846662E-2</v>
      </c>
      <c r="S220" s="274"/>
      <c r="T220" s="166"/>
      <c r="U220" s="127"/>
      <c r="V220" s="127"/>
      <c r="W220" s="127"/>
      <c r="X220" s="127"/>
      <c r="Y220" s="127"/>
    </row>
    <row r="221" spans="2:25" ht="15" outlineLevel="1" x14ac:dyDescent="0.25">
      <c r="B221" s="299"/>
      <c r="C221" s="113"/>
      <c r="D221" s="222"/>
      <c r="E221" s="118"/>
      <c r="F221" s="108"/>
      <c r="G221" s="101"/>
      <c r="H221" s="101"/>
      <c r="J221" s="192"/>
      <c r="K221" s="125"/>
      <c r="L221" s="114"/>
      <c r="M221" s="114"/>
      <c r="N221" s="238"/>
      <c r="O221" s="243"/>
      <c r="P221" s="93"/>
      <c r="Q221" s="93"/>
      <c r="R221" s="268" t="str">
        <f t="shared" si="7"/>
        <v/>
      </c>
      <c r="S221" s="274"/>
      <c r="T221" s="166"/>
      <c r="U221" s="127"/>
      <c r="V221" s="127"/>
      <c r="W221" s="127"/>
      <c r="X221" s="127"/>
      <c r="Y221" s="127"/>
    </row>
    <row r="222" spans="2:25" ht="15" outlineLevel="2" x14ac:dyDescent="0.25">
      <c r="B222" s="299"/>
      <c r="C222" s="108" t="s">
        <v>1430</v>
      </c>
      <c r="D222" s="222">
        <v>890300279</v>
      </c>
      <c r="E222" s="101" t="s">
        <v>1368</v>
      </c>
      <c r="F222" s="108" t="s">
        <v>32</v>
      </c>
      <c r="G222" s="101" t="s">
        <v>34</v>
      </c>
      <c r="H222" s="101" t="s">
        <v>22</v>
      </c>
      <c r="I222" s="101" t="s">
        <v>1370</v>
      </c>
      <c r="J222" s="192">
        <v>1426357677</v>
      </c>
      <c r="K222" s="125">
        <v>1.7999999999999999E-2</v>
      </c>
      <c r="L222" s="114">
        <v>45013</v>
      </c>
      <c r="M222" s="114">
        <v>45015</v>
      </c>
      <c r="N222" s="238">
        <f>+J222</f>
        <v>1426357677</v>
      </c>
      <c r="O222" s="243">
        <v>2023</v>
      </c>
      <c r="P222" s="93">
        <f>N222*VLOOKUP(O222,IPC_2024!$A:$C,3,FALSE)</f>
        <v>1500528276.204</v>
      </c>
      <c r="Q222" s="93"/>
      <c r="R222" s="268" t="str">
        <f t="shared" si="7"/>
        <v/>
      </c>
      <c r="S222" s="274"/>
      <c r="T222" s="126"/>
      <c r="U222" s="127"/>
      <c r="V222" s="127"/>
      <c r="W222" s="127"/>
      <c r="X222" s="127"/>
      <c r="Y222" s="127"/>
    </row>
    <row r="223" spans="2:25" ht="15" outlineLevel="2" x14ac:dyDescent="0.25">
      <c r="B223" s="299"/>
      <c r="C223" s="113"/>
      <c r="D223" s="222"/>
      <c r="E223" s="101" t="s">
        <v>1369</v>
      </c>
      <c r="F223" s="108"/>
      <c r="G223" s="101"/>
      <c r="H223" s="101"/>
      <c r="J223" s="192">
        <v>3550211</v>
      </c>
      <c r="K223" s="125"/>
      <c r="L223" s="114">
        <v>45453</v>
      </c>
      <c r="M223" s="114">
        <v>45454</v>
      </c>
      <c r="N223" s="238">
        <f>+J223</f>
        <v>3550211</v>
      </c>
      <c r="O223" s="243">
        <v>2024</v>
      </c>
      <c r="P223" s="93">
        <f>N223*VLOOKUP(O223,IPC_2024!$A:$C,3,FALSE)</f>
        <v>3550211</v>
      </c>
      <c r="Q223" s="93"/>
      <c r="R223" s="268" t="str">
        <f t="shared" si="7"/>
        <v/>
      </c>
      <c r="S223" s="274"/>
      <c r="T223" s="126"/>
      <c r="U223" s="127"/>
      <c r="V223" s="127"/>
      <c r="W223" s="127"/>
      <c r="X223" s="127"/>
      <c r="Y223" s="127"/>
    </row>
    <row r="224" spans="2:25" ht="15" outlineLevel="1" x14ac:dyDescent="0.25">
      <c r="B224" s="299"/>
      <c r="C224" s="113"/>
      <c r="D224" s="222"/>
      <c r="E224" s="118" t="s">
        <v>1174</v>
      </c>
      <c r="F224" s="113" t="s">
        <v>1485</v>
      </c>
      <c r="G224" s="101"/>
      <c r="H224" s="101"/>
      <c r="J224" s="163">
        <f>SUM(J222:J223)</f>
        <v>1429907888</v>
      </c>
      <c r="K224" s="125"/>
      <c r="L224" s="114"/>
      <c r="M224" s="114"/>
      <c r="N224" s="239">
        <f>SUM(N222:N223)</f>
        <v>1429907888</v>
      </c>
      <c r="O224" s="243"/>
      <c r="P224" s="94">
        <f>SUM(P222:P223)</f>
        <v>1504078487.204</v>
      </c>
      <c r="Q224" s="92" t="s">
        <v>1420</v>
      </c>
      <c r="R224" s="268">
        <f t="shared" si="7"/>
        <v>2.2577827359707221E-2</v>
      </c>
      <c r="S224" s="274"/>
      <c r="T224" s="126"/>
      <c r="U224" s="127"/>
      <c r="V224" s="127"/>
      <c r="W224" s="127"/>
      <c r="X224" s="127"/>
      <c r="Y224" s="127"/>
    </row>
    <row r="225" spans="2:25" ht="15" outlineLevel="1" x14ac:dyDescent="0.25">
      <c r="B225" s="299"/>
      <c r="C225" s="113"/>
      <c r="D225" s="222"/>
      <c r="E225" s="118"/>
      <c r="F225" s="108"/>
      <c r="G225" s="101"/>
      <c r="H225" s="101"/>
      <c r="J225" s="192"/>
      <c r="K225" s="125"/>
      <c r="L225" s="114"/>
      <c r="M225" s="114"/>
      <c r="N225" s="238"/>
      <c r="O225" s="243"/>
      <c r="P225" s="93"/>
      <c r="Q225" s="93"/>
      <c r="R225" s="268" t="str">
        <f t="shared" si="7"/>
        <v/>
      </c>
      <c r="S225" s="274"/>
      <c r="T225" s="126"/>
      <c r="U225" s="127"/>
      <c r="V225" s="127"/>
      <c r="W225" s="127"/>
      <c r="X225" s="127"/>
      <c r="Y225" s="127"/>
    </row>
    <row r="226" spans="2:25" ht="15" outlineLevel="1" x14ac:dyDescent="0.25">
      <c r="B226" s="299"/>
      <c r="C226" s="108" t="s">
        <v>1430</v>
      </c>
      <c r="D226" s="222">
        <v>890903938</v>
      </c>
      <c r="E226" s="101" t="s">
        <v>1487</v>
      </c>
      <c r="F226" s="108" t="s">
        <v>1447</v>
      </c>
      <c r="G226" s="101" t="s">
        <v>21</v>
      </c>
      <c r="H226" s="101" t="s">
        <v>22</v>
      </c>
      <c r="I226" s="101" t="s">
        <v>1481</v>
      </c>
      <c r="J226" s="192">
        <v>3933221260.9099998</v>
      </c>
      <c r="K226" s="125">
        <v>1.4999999999999999E-2</v>
      </c>
      <c r="L226" s="114">
        <v>44014</v>
      </c>
      <c r="M226" s="114">
        <v>44744</v>
      </c>
      <c r="N226" s="238">
        <f t="shared" ref="N226:N260" si="10">+J226</f>
        <v>3933221260.9099998</v>
      </c>
      <c r="O226" s="243">
        <v>2022</v>
      </c>
      <c r="P226" s="93">
        <f>N226*VLOOKUP(O226,IPC_2024!$A:$C,3,FALSE)</f>
        <v>4521731852.0064154</v>
      </c>
      <c r="Q226" s="93"/>
      <c r="R226" s="268" t="str">
        <f t="shared" si="7"/>
        <v/>
      </c>
      <c r="S226" s="274"/>
      <c r="T226" s="126"/>
      <c r="U226" s="127"/>
      <c r="V226" s="127"/>
      <c r="W226" s="127"/>
      <c r="X226" s="127"/>
      <c r="Y226" s="127"/>
    </row>
    <row r="227" spans="2:25" ht="15" outlineLevel="1" x14ac:dyDescent="0.25">
      <c r="B227" s="299"/>
      <c r="C227" s="113"/>
      <c r="D227" s="222"/>
      <c r="E227" s="101"/>
      <c r="F227" s="108" t="s">
        <v>1482</v>
      </c>
      <c r="G227" s="101" t="s">
        <v>21</v>
      </c>
      <c r="H227" s="101" t="s">
        <v>22</v>
      </c>
      <c r="I227" s="101" t="s">
        <v>1481</v>
      </c>
      <c r="J227" s="192">
        <v>150500319.16</v>
      </c>
      <c r="K227" s="125"/>
      <c r="L227" s="114"/>
      <c r="M227" s="114" t="s">
        <v>1437</v>
      </c>
      <c r="N227" s="238">
        <f t="shared" si="10"/>
        <v>150500319.16</v>
      </c>
      <c r="O227" s="243">
        <v>2024</v>
      </c>
      <c r="P227" s="93">
        <f>N227*VLOOKUP(O227,IPC_2024!$A:$C,3,FALSE)</f>
        <v>150500319.16</v>
      </c>
      <c r="Q227" s="93"/>
      <c r="R227" s="268" t="str">
        <f t="shared" si="7"/>
        <v/>
      </c>
      <c r="S227" s="274"/>
      <c r="T227" s="126"/>
      <c r="U227" s="127"/>
      <c r="V227" s="127"/>
      <c r="W227" s="127"/>
      <c r="X227" s="127"/>
      <c r="Y227" s="127"/>
    </row>
    <row r="228" spans="2:25" ht="15" outlineLevel="1" x14ac:dyDescent="0.25">
      <c r="B228" s="299"/>
      <c r="C228" s="113"/>
      <c r="D228" s="222"/>
      <c r="E228" s="101"/>
      <c r="F228" s="108" t="s">
        <v>1448</v>
      </c>
      <c r="G228" s="101" t="s">
        <v>21</v>
      </c>
      <c r="H228" s="101" t="s">
        <v>22</v>
      </c>
      <c r="I228" s="101" t="s">
        <v>1481</v>
      </c>
      <c r="J228" s="192">
        <v>847691087.17999995</v>
      </c>
      <c r="K228" s="125"/>
      <c r="L228" s="114"/>
      <c r="M228" s="114" t="s">
        <v>1437</v>
      </c>
      <c r="N228" s="238">
        <f t="shared" si="10"/>
        <v>847691087.17999995</v>
      </c>
      <c r="O228" s="243">
        <v>2024</v>
      </c>
      <c r="P228" s="93">
        <f>N228*VLOOKUP(O228,IPC_2024!$A:$C,3,FALSE)</f>
        <v>847691087.17999995</v>
      </c>
      <c r="Q228" s="93"/>
      <c r="R228" s="268" t="str">
        <f t="shared" si="7"/>
        <v/>
      </c>
      <c r="S228" s="274"/>
      <c r="T228" s="176">
        <v>2279110.14</v>
      </c>
      <c r="U228" s="127"/>
      <c r="V228" s="127"/>
      <c r="W228" s="127"/>
      <c r="X228" s="127"/>
      <c r="Y228" s="127"/>
    </row>
    <row r="229" spans="2:25" ht="15" outlineLevel="1" x14ac:dyDescent="0.25">
      <c r="B229" s="299"/>
      <c r="C229" s="113"/>
      <c r="D229" s="222"/>
      <c r="E229" s="101"/>
      <c r="F229" s="108" t="s">
        <v>1449</v>
      </c>
      <c r="G229" s="101" t="s">
        <v>21</v>
      </c>
      <c r="H229" s="101" t="s">
        <v>22</v>
      </c>
      <c r="I229" s="101" t="s">
        <v>1481</v>
      </c>
      <c r="J229" s="192">
        <v>1020536536.88</v>
      </c>
      <c r="K229" s="125"/>
      <c r="L229" s="114"/>
      <c r="M229" s="114" t="s">
        <v>1437</v>
      </c>
      <c r="N229" s="238">
        <f t="shared" si="10"/>
        <v>1020536536.88</v>
      </c>
      <c r="O229" s="243">
        <v>2024</v>
      </c>
      <c r="P229" s="93">
        <f>N229*VLOOKUP(O229,IPC_2024!$A:$C,3,FALSE)</f>
        <v>1020536536.88</v>
      </c>
      <c r="Q229" s="93"/>
      <c r="R229" s="268" t="str">
        <f t="shared" si="7"/>
        <v/>
      </c>
      <c r="S229" s="274"/>
      <c r="T229" s="176">
        <v>2743824.03</v>
      </c>
      <c r="U229" s="127"/>
      <c r="V229" s="127"/>
      <c r="W229" s="127"/>
      <c r="X229" s="127"/>
      <c r="Y229" s="127"/>
    </row>
    <row r="230" spans="2:25" ht="15" outlineLevel="1" x14ac:dyDescent="0.25">
      <c r="B230" s="299"/>
      <c r="C230" s="113"/>
      <c r="D230" s="222"/>
      <c r="E230" s="101"/>
      <c r="F230" s="108" t="s">
        <v>1450</v>
      </c>
      <c r="G230" s="101" t="s">
        <v>21</v>
      </c>
      <c r="H230" s="101" t="s">
        <v>22</v>
      </c>
      <c r="I230" s="101" t="s">
        <v>1481</v>
      </c>
      <c r="J230" s="192">
        <v>585070565.97000003</v>
      </c>
      <c r="K230" s="125"/>
      <c r="L230" s="114"/>
      <c r="M230" s="114" t="s">
        <v>1437</v>
      </c>
      <c r="N230" s="238">
        <f t="shared" si="10"/>
        <v>585070565.97000003</v>
      </c>
      <c r="O230" s="243">
        <v>2024</v>
      </c>
      <c r="P230" s="93">
        <f>N230*VLOOKUP(O230,IPC_2024!$A:$C,3,FALSE)</f>
        <v>585070565.97000003</v>
      </c>
      <c r="Q230" s="93"/>
      <c r="R230" s="268" t="str">
        <f t="shared" si="7"/>
        <v/>
      </c>
      <c r="S230" s="274"/>
      <c r="T230" s="176">
        <v>1573026.17</v>
      </c>
      <c r="U230" s="127"/>
      <c r="V230" s="127"/>
      <c r="W230" s="127"/>
      <c r="X230" s="127"/>
      <c r="Y230" s="127"/>
    </row>
    <row r="231" spans="2:25" ht="15" outlineLevel="1" x14ac:dyDescent="0.25">
      <c r="B231" s="299"/>
      <c r="C231" s="113"/>
      <c r="D231" s="222"/>
      <c r="E231" s="101"/>
      <c r="F231" s="108" t="s">
        <v>1451</v>
      </c>
      <c r="G231" s="101" t="s">
        <v>21</v>
      </c>
      <c r="H231" s="101" t="s">
        <v>22</v>
      </c>
      <c r="I231" s="101" t="s">
        <v>1481</v>
      </c>
      <c r="J231" s="192">
        <v>699977207.29999995</v>
      </c>
      <c r="K231" s="125"/>
      <c r="L231" s="114"/>
      <c r="M231" s="114" t="s">
        <v>1437</v>
      </c>
      <c r="N231" s="238">
        <f t="shared" si="10"/>
        <v>699977207.29999995</v>
      </c>
      <c r="O231" s="243">
        <v>2024</v>
      </c>
      <c r="P231" s="93">
        <f>N231*VLOOKUP(O231,IPC_2024!$A:$C,3,FALSE)</f>
        <v>699977207.29999995</v>
      </c>
      <c r="Q231" s="93"/>
      <c r="R231" s="268" t="str">
        <f t="shared" si="7"/>
        <v/>
      </c>
      <c r="S231" s="274"/>
      <c r="T231" s="176">
        <v>1881965.23</v>
      </c>
      <c r="U231" s="127"/>
      <c r="V231" s="127"/>
      <c r="W231" s="127"/>
      <c r="X231" s="127"/>
      <c r="Y231" s="127"/>
    </row>
    <row r="232" spans="2:25" ht="15" outlineLevel="1" x14ac:dyDescent="0.25">
      <c r="B232" s="299"/>
      <c r="C232" s="113"/>
      <c r="D232" s="222"/>
      <c r="E232" s="101"/>
      <c r="F232" s="108" t="s">
        <v>1452</v>
      </c>
      <c r="G232" s="101" t="s">
        <v>21</v>
      </c>
      <c r="H232" s="101" t="s">
        <v>22</v>
      </c>
      <c r="I232" s="101" t="s">
        <v>1481</v>
      </c>
      <c r="J232" s="192">
        <v>1356662536.28</v>
      </c>
      <c r="K232" s="125"/>
      <c r="L232" s="114"/>
      <c r="M232" s="114" t="s">
        <v>1437</v>
      </c>
      <c r="N232" s="238">
        <f t="shared" si="10"/>
        <v>1356662536.28</v>
      </c>
      <c r="O232" s="243">
        <v>2024</v>
      </c>
      <c r="P232" s="93">
        <f>N232*VLOOKUP(O232,IPC_2024!$A:$C,3,FALSE)</f>
        <v>1356662536.28</v>
      </c>
      <c r="Q232" s="93"/>
      <c r="R232" s="268" t="str">
        <f t="shared" si="7"/>
        <v/>
      </c>
      <c r="S232" s="274"/>
      <c r="T232" s="176">
        <v>3647535.52</v>
      </c>
      <c r="U232" s="127"/>
      <c r="V232" s="127"/>
      <c r="W232" s="127"/>
      <c r="X232" s="127"/>
      <c r="Y232" s="127"/>
    </row>
    <row r="233" spans="2:25" ht="15" outlineLevel="1" x14ac:dyDescent="0.25">
      <c r="B233" s="299"/>
      <c r="C233" s="113"/>
      <c r="D233" s="222"/>
      <c r="E233" s="101"/>
      <c r="F233" s="108" t="s">
        <v>1453</v>
      </c>
      <c r="G233" s="101" t="s">
        <v>21</v>
      </c>
      <c r="H233" s="101" t="s">
        <v>22</v>
      </c>
      <c r="I233" s="101" t="s">
        <v>1481</v>
      </c>
      <c r="J233" s="192">
        <v>775321101.20000005</v>
      </c>
      <c r="K233" s="125"/>
      <c r="L233" s="114"/>
      <c r="M233" s="114" t="s">
        <v>1437</v>
      </c>
      <c r="N233" s="238">
        <f t="shared" si="10"/>
        <v>775321101.20000005</v>
      </c>
      <c r="O233" s="243">
        <v>2024</v>
      </c>
      <c r="P233" s="93">
        <f>N233*VLOOKUP(O233,IPC_2024!$A:$C,3,FALSE)</f>
        <v>775321101.20000005</v>
      </c>
      <c r="Q233" s="93"/>
      <c r="R233" s="268" t="str">
        <f t="shared" si="7"/>
        <v/>
      </c>
      <c r="S233" s="274"/>
      <c r="T233" s="176">
        <v>2084535.53</v>
      </c>
      <c r="U233" s="127"/>
      <c r="V233" s="127"/>
      <c r="W233" s="127"/>
      <c r="X233" s="127"/>
      <c r="Y233" s="127"/>
    </row>
    <row r="234" spans="2:25" ht="15" outlineLevel="1" x14ac:dyDescent="0.25">
      <c r="B234" s="299"/>
      <c r="C234" s="113"/>
      <c r="D234" s="222"/>
      <c r="E234" s="101"/>
      <c r="F234" s="108" t="s">
        <v>1454</v>
      </c>
      <c r="G234" s="101" t="s">
        <v>21</v>
      </c>
      <c r="H234" s="101" t="s">
        <v>22</v>
      </c>
      <c r="I234" s="101" t="s">
        <v>1481</v>
      </c>
      <c r="J234" s="192">
        <v>317371744.75999999</v>
      </c>
      <c r="K234" s="125"/>
      <c r="L234" s="114"/>
      <c r="M234" s="114" t="s">
        <v>1437</v>
      </c>
      <c r="N234" s="238">
        <f t="shared" si="10"/>
        <v>317371744.75999999</v>
      </c>
      <c r="O234" s="243">
        <v>2024</v>
      </c>
      <c r="P234" s="93">
        <f>N234*VLOOKUP(O234,IPC_2024!$A:$C,3,FALSE)</f>
        <v>317371744.75999999</v>
      </c>
      <c r="Q234" s="93"/>
      <c r="R234" s="268" t="str">
        <f t="shared" si="7"/>
        <v/>
      </c>
      <c r="S234" s="274"/>
      <c r="T234" s="176">
        <v>853288.63</v>
      </c>
      <c r="U234" s="127"/>
      <c r="V234" s="127"/>
      <c r="W234" s="127"/>
      <c r="X234" s="127"/>
      <c r="Y234" s="127"/>
    </row>
    <row r="235" spans="2:25" ht="15" outlineLevel="1" x14ac:dyDescent="0.25">
      <c r="B235" s="299"/>
      <c r="C235" s="113"/>
      <c r="D235" s="222"/>
      <c r="E235" s="101"/>
      <c r="F235" s="108" t="s">
        <v>1455</v>
      </c>
      <c r="G235" s="101" t="s">
        <v>21</v>
      </c>
      <c r="H235" s="101" t="s">
        <v>22</v>
      </c>
      <c r="I235" s="101" t="s">
        <v>1481</v>
      </c>
      <c r="J235" s="192">
        <v>607048467.25999999</v>
      </c>
      <c r="K235" s="125"/>
      <c r="L235" s="114"/>
      <c r="M235" s="114" t="s">
        <v>1437</v>
      </c>
      <c r="N235" s="238">
        <f t="shared" si="10"/>
        <v>607048467.25999999</v>
      </c>
      <c r="O235" s="243">
        <v>2024</v>
      </c>
      <c r="P235" s="93">
        <f>N235*VLOOKUP(O235,IPC_2024!$A:$C,3,FALSE)</f>
        <v>607048467.25999999</v>
      </c>
      <c r="Q235" s="93"/>
      <c r="R235" s="268" t="str">
        <f t="shared" si="7"/>
        <v/>
      </c>
      <c r="S235" s="274"/>
      <c r="T235" s="176">
        <v>1632116.16</v>
      </c>
      <c r="U235" s="127"/>
      <c r="V235" s="127"/>
      <c r="W235" s="127"/>
      <c r="X235" s="127"/>
      <c r="Y235" s="127"/>
    </row>
    <row r="236" spans="2:25" ht="15" outlineLevel="1" x14ac:dyDescent="0.25">
      <c r="B236" s="299"/>
      <c r="C236" s="113"/>
      <c r="D236" s="222"/>
      <c r="E236" s="101"/>
      <c r="F236" s="108" t="s">
        <v>1456</v>
      </c>
      <c r="G236" s="101" t="s">
        <v>21</v>
      </c>
      <c r="H236" s="101" t="s">
        <v>22</v>
      </c>
      <c r="I236" s="101" t="s">
        <v>1481</v>
      </c>
      <c r="J236" s="192">
        <v>492267365.81999999</v>
      </c>
      <c r="K236" s="125"/>
      <c r="L236" s="114"/>
      <c r="M236" s="114" t="s">
        <v>1437</v>
      </c>
      <c r="N236" s="238">
        <f t="shared" si="10"/>
        <v>492267365.81999999</v>
      </c>
      <c r="O236" s="243">
        <v>2024</v>
      </c>
      <c r="P236" s="93">
        <f>N236*VLOOKUP(O236,IPC_2024!$A:$C,3,FALSE)</f>
        <v>492267365.81999999</v>
      </c>
      <c r="Q236" s="93"/>
      <c r="R236" s="268" t="str">
        <f t="shared" si="7"/>
        <v/>
      </c>
      <c r="S236" s="274"/>
      <c r="T236" s="176">
        <v>1323514.6200000001</v>
      </c>
      <c r="U236" s="127"/>
      <c r="V236" s="127"/>
      <c r="W236" s="127"/>
      <c r="X236" s="127"/>
      <c r="Y236" s="127"/>
    </row>
    <row r="237" spans="2:25" ht="15" outlineLevel="1" x14ac:dyDescent="0.25">
      <c r="B237" s="299"/>
      <c r="C237" s="113"/>
      <c r="D237" s="222"/>
      <c r="E237" s="101"/>
      <c r="F237" s="108" t="s">
        <v>1457</v>
      </c>
      <c r="G237" s="101" t="s">
        <v>21</v>
      </c>
      <c r="H237" s="101" t="s">
        <v>22</v>
      </c>
      <c r="I237" s="101" t="s">
        <v>1481</v>
      </c>
      <c r="J237" s="192">
        <v>875428200.00999999</v>
      </c>
      <c r="K237" s="125"/>
      <c r="L237" s="114"/>
      <c r="M237" s="114" t="s">
        <v>1437</v>
      </c>
      <c r="N237" s="238">
        <f t="shared" si="10"/>
        <v>875428200.00999999</v>
      </c>
      <c r="O237" s="243">
        <v>2024</v>
      </c>
      <c r="P237" s="93">
        <f>N237*VLOOKUP(O237,IPC_2024!$A:$C,3,FALSE)</f>
        <v>875428200.00999999</v>
      </c>
      <c r="Q237" s="93"/>
      <c r="R237" s="268" t="str">
        <f t="shared" si="7"/>
        <v/>
      </c>
      <c r="S237" s="274"/>
      <c r="T237" s="176">
        <v>2353684.4</v>
      </c>
      <c r="U237" s="127"/>
      <c r="V237" s="127"/>
      <c r="W237" s="127"/>
      <c r="X237" s="127"/>
      <c r="Y237" s="127"/>
    </row>
    <row r="238" spans="2:25" ht="15" outlineLevel="1" x14ac:dyDescent="0.25">
      <c r="B238" s="299"/>
      <c r="C238" s="113"/>
      <c r="D238" s="222"/>
      <c r="E238" s="101"/>
      <c r="F238" s="108" t="s">
        <v>1458</v>
      </c>
      <c r="G238" s="101" t="s">
        <v>21</v>
      </c>
      <c r="H238" s="101" t="s">
        <v>22</v>
      </c>
      <c r="I238" s="101" t="s">
        <v>1481</v>
      </c>
      <c r="J238" s="192">
        <v>1286407447.98</v>
      </c>
      <c r="K238" s="125"/>
      <c r="L238" s="114"/>
      <c r="M238" s="114" t="s">
        <v>1437</v>
      </c>
      <c r="N238" s="238">
        <f t="shared" si="10"/>
        <v>1286407447.98</v>
      </c>
      <c r="O238" s="243">
        <v>2024</v>
      </c>
      <c r="P238" s="93">
        <f>N238*VLOOKUP(O238,IPC_2024!$A:$C,3,FALSE)</f>
        <v>1286407447.98</v>
      </c>
      <c r="Q238" s="93"/>
      <c r="R238" s="268" t="str">
        <f t="shared" si="7"/>
        <v/>
      </c>
      <c r="S238" s="274"/>
      <c r="T238" s="176">
        <v>3458647.03</v>
      </c>
      <c r="U238" s="127"/>
      <c r="V238" s="127"/>
      <c r="W238" s="127"/>
      <c r="X238" s="127"/>
      <c r="Y238" s="127"/>
    </row>
    <row r="239" spans="2:25" ht="15" outlineLevel="1" x14ac:dyDescent="0.25">
      <c r="B239" s="299"/>
      <c r="C239" s="113"/>
      <c r="D239" s="222"/>
      <c r="E239" s="101"/>
      <c r="F239" s="108" t="s">
        <v>1459</v>
      </c>
      <c r="G239" s="101" t="s">
        <v>21</v>
      </c>
      <c r="H239" s="101" t="s">
        <v>22</v>
      </c>
      <c r="I239" s="101" t="s">
        <v>1481</v>
      </c>
      <c r="J239" s="192">
        <v>34276324.75</v>
      </c>
      <c r="K239" s="125"/>
      <c r="L239" s="114"/>
      <c r="M239" s="114" t="s">
        <v>1437</v>
      </c>
      <c r="N239" s="238">
        <f t="shared" si="10"/>
        <v>34276324.75</v>
      </c>
      <c r="O239" s="243">
        <v>2024</v>
      </c>
      <c r="P239" s="93">
        <f>N239*VLOOKUP(O239,IPC_2024!$A:$C,3,FALSE)</f>
        <v>34276324.75</v>
      </c>
      <c r="Q239" s="93"/>
      <c r="R239" s="268" t="str">
        <f t="shared" si="7"/>
        <v/>
      </c>
      <c r="S239" s="274"/>
      <c r="T239" s="176">
        <v>92155.65</v>
      </c>
      <c r="U239" s="127"/>
      <c r="V239" s="127"/>
      <c r="W239" s="127"/>
      <c r="X239" s="127"/>
      <c r="Y239" s="127"/>
    </row>
    <row r="240" spans="2:25" ht="15" outlineLevel="1" x14ac:dyDescent="0.25">
      <c r="B240" s="299"/>
      <c r="C240" s="113"/>
      <c r="D240" s="222"/>
      <c r="E240" s="101"/>
      <c r="F240" s="108" t="s">
        <v>1460</v>
      </c>
      <c r="G240" s="101" t="s">
        <v>21</v>
      </c>
      <c r="H240" s="101" t="s">
        <v>22</v>
      </c>
      <c r="I240" s="101" t="s">
        <v>1481</v>
      </c>
      <c r="J240" s="192">
        <v>422913094.43000001</v>
      </c>
      <c r="K240" s="125"/>
      <c r="L240" s="114"/>
      <c r="M240" s="114" t="s">
        <v>1437</v>
      </c>
      <c r="N240" s="238">
        <f t="shared" si="10"/>
        <v>422913094.43000001</v>
      </c>
      <c r="O240" s="243">
        <v>2024</v>
      </c>
      <c r="P240" s="93">
        <f>N240*VLOOKUP(O240,IPC_2024!$A:$C,3,FALSE)</f>
        <v>422913094.43000001</v>
      </c>
      <c r="Q240" s="93"/>
      <c r="R240" s="268" t="str">
        <f t="shared" si="7"/>
        <v/>
      </c>
      <c r="S240" s="274"/>
      <c r="T240" s="176">
        <v>1137048.08</v>
      </c>
      <c r="U240" s="127"/>
      <c r="V240" s="127"/>
      <c r="W240" s="127"/>
      <c r="X240" s="127"/>
      <c r="Y240" s="127"/>
    </row>
    <row r="241" spans="2:25" ht="15" outlineLevel="1" x14ac:dyDescent="0.25">
      <c r="B241" s="299"/>
      <c r="C241" s="113"/>
      <c r="D241" s="222"/>
      <c r="E241" s="101"/>
      <c r="F241" s="108" t="s">
        <v>1461</v>
      </c>
      <c r="G241" s="101" t="s">
        <v>21</v>
      </c>
      <c r="H241" s="101" t="s">
        <v>22</v>
      </c>
      <c r="I241" s="101" t="s">
        <v>1481</v>
      </c>
      <c r="J241" s="192">
        <v>1881396917.7</v>
      </c>
      <c r="K241" s="125"/>
      <c r="L241" s="114"/>
      <c r="M241" s="114" t="s">
        <v>1437</v>
      </c>
      <c r="N241" s="238">
        <f t="shared" si="10"/>
        <v>1881396917.7</v>
      </c>
      <c r="O241" s="243">
        <v>2024</v>
      </c>
      <c r="P241" s="93">
        <f>N241*VLOOKUP(O241,IPC_2024!$A:$C,3,FALSE)</f>
        <v>1881396917.7</v>
      </c>
      <c r="Q241" s="93"/>
      <c r="R241" s="268" t="str">
        <f t="shared" si="7"/>
        <v/>
      </c>
      <c r="S241" s="274"/>
      <c r="T241" s="176">
        <v>5058341.26</v>
      </c>
      <c r="U241" s="127"/>
      <c r="V241" s="127"/>
      <c r="W241" s="127"/>
      <c r="X241" s="127"/>
      <c r="Y241" s="127"/>
    </row>
    <row r="242" spans="2:25" ht="15" outlineLevel="1" x14ac:dyDescent="0.25">
      <c r="B242" s="299"/>
      <c r="C242" s="113"/>
      <c r="D242" s="222"/>
      <c r="E242" s="101"/>
      <c r="F242" s="108" t="s">
        <v>1462</v>
      </c>
      <c r="G242" s="101" t="s">
        <v>21</v>
      </c>
      <c r="H242" s="101" t="s">
        <v>22</v>
      </c>
      <c r="I242" s="101" t="s">
        <v>1481</v>
      </c>
      <c r="J242" s="192">
        <v>896304552.12</v>
      </c>
      <c r="K242" s="125"/>
      <c r="L242" s="114"/>
      <c r="M242" s="114" t="s">
        <v>1437</v>
      </c>
      <c r="N242" s="238">
        <f t="shared" si="10"/>
        <v>896304552.12</v>
      </c>
      <c r="O242" s="243">
        <v>2024</v>
      </c>
      <c r="P242" s="93">
        <f>N242*VLOOKUP(O242,IPC_2024!$A:$C,3,FALSE)</f>
        <v>896304552.12</v>
      </c>
      <c r="Q242" s="93"/>
      <c r="R242" s="268" t="str">
        <f t="shared" si="7"/>
        <v/>
      </c>
      <c r="S242" s="274"/>
      <c r="T242" s="176">
        <v>2409812.7599999998</v>
      </c>
      <c r="U242" s="127"/>
      <c r="V242" s="127"/>
      <c r="W242" s="127"/>
      <c r="X242" s="127"/>
      <c r="Y242" s="127"/>
    </row>
    <row r="243" spans="2:25" ht="15" outlineLevel="1" x14ac:dyDescent="0.25">
      <c r="B243" s="299"/>
      <c r="C243" s="113"/>
      <c r="D243" s="222"/>
      <c r="E243" s="101"/>
      <c r="F243" s="108" t="s">
        <v>1463</v>
      </c>
      <c r="G243" s="101" t="s">
        <v>21</v>
      </c>
      <c r="H243" s="101" t="s">
        <v>22</v>
      </c>
      <c r="I243" s="101" t="s">
        <v>1481</v>
      </c>
      <c r="J243" s="192">
        <v>747700246.73000002</v>
      </c>
      <c r="K243" s="125"/>
      <c r="L243" s="114"/>
      <c r="M243" s="114" t="s">
        <v>1437</v>
      </c>
      <c r="N243" s="238">
        <f t="shared" si="10"/>
        <v>747700246.73000002</v>
      </c>
      <c r="O243" s="243">
        <v>2024</v>
      </c>
      <c r="P243" s="93">
        <f>N243*VLOOKUP(O243,IPC_2024!$A:$C,3,FALSE)</f>
        <v>747700246.73000002</v>
      </c>
      <c r="Q243" s="93"/>
      <c r="R243" s="268" t="str">
        <f t="shared" si="7"/>
        <v/>
      </c>
      <c r="S243" s="274"/>
      <c r="T243" s="176">
        <v>2010273.84</v>
      </c>
      <c r="U243" s="127"/>
      <c r="V243" s="127"/>
      <c r="W243" s="127"/>
      <c r="X243" s="127"/>
      <c r="Y243" s="127"/>
    </row>
    <row r="244" spans="2:25" ht="15" outlineLevel="1" x14ac:dyDescent="0.25">
      <c r="B244" s="299"/>
      <c r="C244" s="113"/>
      <c r="D244" s="222"/>
      <c r="E244" s="101"/>
      <c r="F244" s="108" t="s">
        <v>1464</v>
      </c>
      <c r="G244" s="101" t="s">
        <v>21</v>
      </c>
      <c r="H244" s="101" t="s">
        <v>22</v>
      </c>
      <c r="I244" s="101" t="s">
        <v>1481</v>
      </c>
      <c r="J244" s="192">
        <v>904248438.03999996</v>
      </c>
      <c r="K244" s="125"/>
      <c r="L244" s="114"/>
      <c r="M244" s="114" t="s">
        <v>1437</v>
      </c>
      <c r="N244" s="238">
        <f t="shared" si="10"/>
        <v>904248438.03999996</v>
      </c>
      <c r="O244" s="243">
        <v>2024</v>
      </c>
      <c r="P244" s="93">
        <f>N244*VLOOKUP(O244,IPC_2024!$A:$C,3,FALSE)</f>
        <v>904248438.03999996</v>
      </c>
      <c r="Q244" s="93"/>
      <c r="R244" s="268" t="str">
        <f t="shared" si="7"/>
        <v/>
      </c>
      <c r="S244" s="274"/>
      <c r="T244" s="176">
        <v>2431170.7599999998</v>
      </c>
      <c r="U244" s="127"/>
      <c r="V244" s="127"/>
      <c r="W244" s="127"/>
      <c r="X244" s="127"/>
      <c r="Y244" s="127"/>
    </row>
    <row r="245" spans="2:25" ht="15" outlineLevel="1" x14ac:dyDescent="0.25">
      <c r="B245" s="299"/>
      <c r="C245" s="113"/>
      <c r="D245" s="222"/>
      <c r="E245" s="101"/>
      <c r="F245" s="108" t="s">
        <v>1465</v>
      </c>
      <c r="G245" s="101" t="s">
        <v>21</v>
      </c>
      <c r="H245" s="101" t="s">
        <v>22</v>
      </c>
      <c r="I245" s="101" t="s">
        <v>1481</v>
      </c>
      <c r="J245" s="192">
        <v>550869504.96000004</v>
      </c>
      <c r="K245" s="125"/>
      <c r="L245" s="114"/>
      <c r="M245" s="114" t="s">
        <v>1437</v>
      </c>
      <c r="N245" s="238">
        <f t="shared" si="10"/>
        <v>550869504.96000004</v>
      </c>
      <c r="O245" s="243">
        <v>2024</v>
      </c>
      <c r="P245" s="93">
        <f>N245*VLOOKUP(O245,IPC_2024!$A:$C,3,FALSE)</f>
        <v>550869504.96000004</v>
      </c>
      <c r="Q245" s="93"/>
      <c r="R245" s="268" t="str">
        <f t="shared" si="7"/>
        <v/>
      </c>
      <c r="S245" s="274"/>
      <c r="T245" s="176">
        <v>1481072.88</v>
      </c>
      <c r="U245" s="127"/>
      <c r="V245" s="127"/>
      <c r="W245" s="127"/>
      <c r="X245" s="127"/>
      <c r="Y245" s="127"/>
    </row>
    <row r="246" spans="2:25" ht="15" outlineLevel="1" x14ac:dyDescent="0.25">
      <c r="B246" s="299"/>
      <c r="C246" s="113"/>
      <c r="D246" s="222"/>
      <c r="E246" s="101"/>
      <c r="F246" s="108" t="s">
        <v>1466</v>
      </c>
      <c r="G246" s="101" t="s">
        <v>21</v>
      </c>
      <c r="H246" s="101" t="s">
        <v>22</v>
      </c>
      <c r="I246" s="101" t="s">
        <v>1481</v>
      </c>
      <c r="J246" s="192">
        <v>549437435.83000004</v>
      </c>
      <c r="K246" s="125"/>
      <c r="L246" s="114"/>
      <c r="M246" s="114" t="s">
        <v>1437</v>
      </c>
      <c r="N246" s="238">
        <f t="shared" si="10"/>
        <v>549437435.83000004</v>
      </c>
      <c r="O246" s="243">
        <v>2024</v>
      </c>
      <c r="P246" s="93">
        <f>N246*VLOOKUP(O246,IPC_2024!$A:$C,3,FALSE)</f>
        <v>549437435.83000004</v>
      </c>
      <c r="Q246" s="93"/>
      <c r="R246" s="268" t="str">
        <f t="shared" si="7"/>
        <v/>
      </c>
      <c r="S246" s="274"/>
      <c r="T246" s="176">
        <v>1477222.6</v>
      </c>
      <c r="U246" s="127"/>
      <c r="V246" s="127"/>
      <c r="W246" s="127"/>
      <c r="X246" s="127"/>
      <c r="Y246" s="127"/>
    </row>
    <row r="247" spans="2:25" ht="15" outlineLevel="1" x14ac:dyDescent="0.25">
      <c r="B247" s="299"/>
      <c r="C247" s="113"/>
      <c r="D247" s="222"/>
      <c r="E247" s="101"/>
      <c r="F247" s="108" t="s">
        <v>1467</v>
      </c>
      <c r="G247" s="101" t="s">
        <v>21</v>
      </c>
      <c r="H247" s="101" t="s">
        <v>22</v>
      </c>
      <c r="I247" s="101" t="s">
        <v>1481</v>
      </c>
      <c r="J247" s="192">
        <v>775277210.13999999</v>
      </c>
      <c r="K247" s="125"/>
      <c r="L247" s="114"/>
      <c r="M247" s="114" t="s">
        <v>1437</v>
      </c>
      <c r="N247" s="238">
        <f t="shared" si="10"/>
        <v>775277210.13999999</v>
      </c>
      <c r="O247" s="243">
        <v>2024</v>
      </c>
      <c r="P247" s="93">
        <f>N247*VLOOKUP(O247,IPC_2024!$A:$C,3,FALSE)</f>
        <v>775277210.13999999</v>
      </c>
      <c r="Q247" s="93"/>
      <c r="R247" s="268" t="str">
        <f t="shared" si="7"/>
        <v/>
      </c>
      <c r="S247" s="274"/>
      <c r="T247" s="176">
        <v>2084417.52</v>
      </c>
      <c r="U247" s="127"/>
      <c r="V247" s="127"/>
      <c r="W247" s="127"/>
      <c r="X247" s="127"/>
      <c r="Y247" s="127"/>
    </row>
    <row r="248" spans="2:25" ht="15" outlineLevel="1" x14ac:dyDescent="0.25">
      <c r="B248" s="299"/>
      <c r="C248" s="113"/>
      <c r="D248" s="222"/>
      <c r="E248" s="101"/>
      <c r="F248" s="108" t="s">
        <v>1468</v>
      </c>
      <c r="G248" s="101" t="s">
        <v>21</v>
      </c>
      <c r="H248" s="101" t="s">
        <v>22</v>
      </c>
      <c r="I248" s="101" t="s">
        <v>1481</v>
      </c>
      <c r="J248" s="192">
        <v>518746805.73000002</v>
      </c>
      <c r="K248" s="125"/>
      <c r="L248" s="114"/>
      <c r="M248" s="114" t="s">
        <v>1437</v>
      </c>
      <c r="N248" s="238">
        <f t="shared" si="10"/>
        <v>518746805.73000002</v>
      </c>
      <c r="O248" s="243">
        <v>2024</v>
      </c>
      <c r="P248" s="93">
        <f>N248*VLOOKUP(O248,IPC_2024!$A:$C,3,FALSE)</f>
        <v>518746805.73000002</v>
      </c>
      <c r="Q248" s="93"/>
      <c r="R248" s="268" t="str">
        <f t="shared" si="7"/>
        <v/>
      </c>
      <c r="S248" s="274"/>
      <c r="T248" s="176">
        <v>1394707.49</v>
      </c>
      <c r="U248" s="127"/>
      <c r="V248" s="127"/>
      <c r="W248" s="127"/>
      <c r="X248" s="127"/>
      <c r="Y248" s="127"/>
    </row>
    <row r="249" spans="2:25" ht="15" outlineLevel="1" x14ac:dyDescent="0.25">
      <c r="B249" s="299"/>
      <c r="C249" s="113"/>
      <c r="D249" s="222"/>
      <c r="E249" s="101"/>
      <c r="F249" s="108" t="s">
        <v>1469</v>
      </c>
      <c r="G249" s="101" t="s">
        <v>21</v>
      </c>
      <c r="H249" s="101" t="s">
        <v>22</v>
      </c>
      <c r="I249" s="101" t="s">
        <v>1481</v>
      </c>
      <c r="J249" s="192">
        <v>927714660.12</v>
      </c>
      <c r="K249" s="125"/>
      <c r="L249" s="114"/>
      <c r="M249" s="114" t="s">
        <v>1437</v>
      </c>
      <c r="N249" s="238">
        <f t="shared" si="10"/>
        <v>927714660.12</v>
      </c>
      <c r="O249" s="243">
        <v>2024</v>
      </c>
      <c r="P249" s="93">
        <f>N249*VLOOKUP(O249,IPC_2024!$A:$C,3,FALSE)</f>
        <v>927714660.12</v>
      </c>
      <c r="Q249" s="93"/>
      <c r="R249" s="268" t="str">
        <f t="shared" si="7"/>
        <v/>
      </c>
      <c r="S249" s="274"/>
      <c r="T249" s="176">
        <v>2494262.27</v>
      </c>
      <c r="U249" s="127"/>
      <c r="V249" s="127"/>
      <c r="W249" s="127"/>
      <c r="X249" s="127"/>
      <c r="Y249" s="127"/>
    </row>
    <row r="250" spans="2:25" ht="15" outlineLevel="1" x14ac:dyDescent="0.25">
      <c r="B250" s="299"/>
      <c r="C250" s="113"/>
      <c r="D250" s="222"/>
      <c r="E250" s="101"/>
      <c r="F250" s="108" t="s">
        <v>1470</v>
      </c>
      <c r="G250" s="101" t="s">
        <v>21</v>
      </c>
      <c r="H250" s="101" t="s">
        <v>22</v>
      </c>
      <c r="I250" s="101" t="s">
        <v>1481</v>
      </c>
      <c r="J250" s="192">
        <v>469502612.33999997</v>
      </c>
      <c r="K250" s="125"/>
      <c r="L250" s="114"/>
      <c r="M250" s="114" t="s">
        <v>1437</v>
      </c>
      <c r="N250" s="238">
        <f t="shared" si="10"/>
        <v>469502612.33999997</v>
      </c>
      <c r="O250" s="243">
        <v>2024</v>
      </c>
      <c r="P250" s="93">
        <f>N250*VLOOKUP(O250,IPC_2024!$A:$C,3,FALSE)</f>
        <v>469502612.33999997</v>
      </c>
      <c r="Q250" s="93"/>
      <c r="R250" s="268" t="str">
        <f t="shared" si="7"/>
        <v/>
      </c>
      <c r="S250" s="274"/>
      <c r="T250" s="176">
        <v>1262309.0900000001</v>
      </c>
      <c r="U250" s="127"/>
      <c r="V250" s="127"/>
      <c r="W250" s="127"/>
      <c r="X250" s="127"/>
      <c r="Y250" s="127"/>
    </row>
    <row r="251" spans="2:25" ht="15" outlineLevel="1" x14ac:dyDescent="0.25">
      <c r="B251" s="299"/>
      <c r="C251" s="113"/>
      <c r="D251" s="222"/>
      <c r="E251" s="101"/>
      <c r="F251" s="108" t="s">
        <v>1471</v>
      </c>
      <c r="G251" s="101" t="s">
        <v>21</v>
      </c>
      <c r="H251" s="101" t="s">
        <v>22</v>
      </c>
      <c r="I251" s="101" t="s">
        <v>1481</v>
      </c>
      <c r="J251" s="192">
        <v>438905507.83999997</v>
      </c>
      <c r="K251" s="125"/>
      <c r="L251" s="114"/>
      <c r="M251" s="114" t="s">
        <v>1437</v>
      </c>
      <c r="N251" s="238">
        <f t="shared" si="10"/>
        <v>438905507.83999997</v>
      </c>
      <c r="O251" s="243">
        <v>2024</v>
      </c>
      <c r="P251" s="93">
        <f>N251*VLOOKUP(O251,IPC_2024!$A:$C,3,FALSE)</f>
        <v>438905507.83999997</v>
      </c>
      <c r="Q251" s="93"/>
      <c r="R251" s="268" t="str">
        <f t="shared" si="7"/>
        <v/>
      </c>
      <c r="S251" s="274"/>
      <c r="T251" s="176">
        <v>1180045.43</v>
      </c>
      <c r="U251" s="127"/>
      <c r="V251" s="127"/>
      <c r="W251" s="127"/>
      <c r="X251" s="127"/>
      <c r="Y251" s="127"/>
    </row>
    <row r="252" spans="2:25" ht="15" outlineLevel="1" x14ac:dyDescent="0.25">
      <c r="B252" s="299"/>
      <c r="C252" s="113"/>
      <c r="D252" s="222"/>
      <c r="E252" s="101"/>
      <c r="F252" s="108" t="s">
        <v>1472</v>
      </c>
      <c r="G252" s="101" t="s">
        <v>21</v>
      </c>
      <c r="H252" s="101" t="s">
        <v>22</v>
      </c>
      <c r="I252" s="101" t="s">
        <v>1481</v>
      </c>
      <c r="J252" s="192">
        <v>398715551.73000002</v>
      </c>
      <c r="K252" s="125"/>
      <c r="L252" s="114"/>
      <c r="M252" s="114" t="s">
        <v>1437</v>
      </c>
      <c r="N252" s="238">
        <f t="shared" si="10"/>
        <v>398715551.73000002</v>
      </c>
      <c r="O252" s="243">
        <v>2024</v>
      </c>
      <c r="P252" s="93">
        <f>N252*VLOOKUP(O252,IPC_2024!$A:$C,3,FALSE)</f>
        <v>398715551.73000002</v>
      </c>
      <c r="Q252" s="93"/>
      <c r="R252" s="268" t="str">
        <f t="shared" si="7"/>
        <v/>
      </c>
      <c r="S252" s="274"/>
      <c r="T252" s="176">
        <v>1071990.3400000001</v>
      </c>
      <c r="U252" s="127"/>
      <c r="V252" s="127"/>
      <c r="W252" s="127"/>
      <c r="X252" s="127"/>
      <c r="Y252" s="127"/>
    </row>
    <row r="253" spans="2:25" ht="15" outlineLevel="1" x14ac:dyDescent="0.25">
      <c r="B253" s="299"/>
      <c r="C253" s="113"/>
      <c r="D253" s="222"/>
      <c r="E253" s="101"/>
      <c r="F253" s="108" t="s">
        <v>1473</v>
      </c>
      <c r="G253" s="101" t="s">
        <v>21</v>
      </c>
      <c r="H253" s="101" t="s">
        <v>22</v>
      </c>
      <c r="I253" s="101" t="s">
        <v>1481</v>
      </c>
      <c r="J253" s="192">
        <v>516645503.66000003</v>
      </c>
      <c r="K253" s="125"/>
      <c r="L253" s="114"/>
      <c r="M253" s="114" t="s">
        <v>1437</v>
      </c>
      <c r="N253" s="238">
        <f t="shared" si="10"/>
        <v>516645503.66000003</v>
      </c>
      <c r="O253" s="243">
        <v>2024</v>
      </c>
      <c r="P253" s="93">
        <f>N253*VLOOKUP(O253,IPC_2024!$A:$C,3,FALSE)</f>
        <v>516645503.66000003</v>
      </c>
      <c r="Q253" s="93"/>
      <c r="R253" s="268" t="str">
        <f t="shared" si="7"/>
        <v/>
      </c>
      <c r="S253" s="274"/>
      <c r="T253" s="176">
        <v>1389057.91</v>
      </c>
      <c r="U253" s="127"/>
      <c r="V253" s="127"/>
      <c r="W253" s="127"/>
      <c r="X253" s="127"/>
      <c r="Y253" s="127"/>
    </row>
    <row r="254" spans="2:25" ht="15" outlineLevel="1" x14ac:dyDescent="0.25">
      <c r="B254" s="299"/>
      <c r="C254" s="113"/>
      <c r="D254" s="222"/>
      <c r="E254" s="101"/>
      <c r="F254" s="108" t="s">
        <v>1474</v>
      </c>
      <c r="G254" s="101" t="s">
        <v>21</v>
      </c>
      <c r="H254" s="101" t="s">
        <v>22</v>
      </c>
      <c r="I254" s="101" t="s">
        <v>1481</v>
      </c>
      <c r="J254" s="192">
        <v>126246443.34999999</v>
      </c>
      <c r="K254" s="125"/>
      <c r="L254" s="114"/>
      <c r="M254" s="114" t="s">
        <v>1437</v>
      </c>
      <c r="N254" s="238">
        <f t="shared" si="10"/>
        <v>126246443.34999999</v>
      </c>
      <c r="O254" s="243">
        <v>2024</v>
      </c>
      <c r="P254" s="93">
        <f>N254*VLOOKUP(O254,IPC_2024!$A:$C,3,FALSE)</f>
        <v>126246443.34999999</v>
      </c>
      <c r="Q254" s="93"/>
      <c r="R254" s="268" t="str">
        <f t="shared" si="7"/>
        <v/>
      </c>
      <c r="S254" s="274"/>
      <c r="T254" s="176">
        <v>339427.36</v>
      </c>
      <c r="U254" s="127"/>
      <c r="V254" s="127"/>
      <c r="W254" s="127"/>
      <c r="X254" s="127"/>
      <c r="Y254" s="127"/>
    </row>
    <row r="255" spans="2:25" ht="15" outlineLevel="1" x14ac:dyDescent="0.25">
      <c r="B255" s="299"/>
      <c r="C255" s="113"/>
      <c r="D255" s="222"/>
      <c r="E255" s="101"/>
      <c r="F255" s="108" t="s">
        <v>1475</v>
      </c>
      <c r="G255" s="101" t="s">
        <v>21</v>
      </c>
      <c r="H255" s="101" t="s">
        <v>22</v>
      </c>
      <c r="I255" s="101" t="s">
        <v>1481</v>
      </c>
      <c r="J255" s="192">
        <v>904092477.82000005</v>
      </c>
      <c r="K255" s="125"/>
      <c r="L255" s="114"/>
      <c r="M255" s="114" t="s">
        <v>1437</v>
      </c>
      <c r="N255" s="238">
        <f t="shared" si="10"/>
        <v>904092477.82000005</v>
      </c>
      <c r="O255" s="243">
        <v>2024</v>
      </c>
      <c r="P255" s="93">
        <f>N255*VLOOKUP(O255,IPC_2024!$A:$C,3,FALSE)</f>
        <v>904092477.82000005</v>
      </c>
      <c r="Q255" s="93"/>
      <c r="R255" s="268" t="str">
        <f t="shared" si="7"/>
        <v/>
      </c>
      <c r="S255" s="274"/>
      <c r="T255" s="176">
        <v>2430751.4500000002</v>
      </c>
      <c r="U255" s="127"/>
      <c r="V255" s="127"/>
      <c r="W255" s="127"/>
      <c r="X255" s="127"/>
      <c r="Y255" s="127"/>
    </row>
    <row r="256" spans="2:25" ht="15" outlineLevel="1" x14ac:dyDescent="0.25">
      <c r="B256" s="299"/>
      <c r="C256" s="113"/>
      <c r="D256" s="222"/>
      <c r="E256" s="101"/>
      <c r="F256" s="108" t="s">
        <v>1476</v>
      </c>
      <c r="G256" s="101" t="s">
        <v>21</v>
      </c>
      <c r="H256" s="101" t="s">
        <v>22</v>
      </c>
      <c r="I256" s="101" t="s">
        <v>1481</v>
      </c>
      <c r="J256" s="192">
        <v>113175875.62</v>
      </c>
      <c r="K256" s="125"/>
      <c r="L256" s="114"/>
      <c r="M256" s="114" t="s">
        <v>1437</v>
      </c>
      <c r="N256" s="238">
        <f t="shared" si="10"/>
        <v>113175875.62</v>
      </c>
      <c r="O256" s="243">
        <v>2024</v>
      </c>
      <c r="P256" s="93">
        <f>N256*VLOOKUP(O256,IPC_2024!$A:$C,3,FALSE)</f>
        <v>113175875.62</v>
      </c>
      <c r="Q256" s="93"/>
      <c r="R256" s="268" t="str">
        <f t="shared" si="7"/>
        <v/>
      </c>
      <c r="S256" s="274"/>
      <c r="T256" s="176">
        <v>304285.71000000002</v>
      </c>
      <c r="U256" s="127"/>
      <c r="V256" s="127"/>
      <c r="W256" s="127"/>
      <c r="X256" s="127"/>
      <c r="Y256" s="127"/>
    </row>
    <row r="257" spans="2:25" ht="15" outlineLevel="1" x14ac:dyDescent="0.25">
      <c r="B257" s="299"/>
      <c r="C257" s="113"/>
      <c r="D257" s="222"/>
      <c r="E257" s="101"/>
      <c r="F257" s="108" t="s">
        <v>1477</v>
      </c>
      <c r="G257" s="101" t="s">
        <v>21</v>
      </c>
      <c r="H257" s="101" t="s">
        <v>22</v>
      </c>
      <c r="I257" s="101" t="s">
        <v>1481</v>
      </c>
      <c r="J257" s="192">
        <v>627516070.84000003</v>
      </c>
      <c r="K257" s="125"/>
      <c r="L257" s="114"/>
      <c r="M257" s="114" t="s">
        <v>1437</v>
      </c>
      <c r="N257" s="238">
        <f t="shared" si="10"/>
        <v>627516070.84000003</v>
      </c>
      <c r="O257" s="243">
        <v>2024</v>
      </c>
      <c r="P257" s="93">
        <f>N257*VLOOKUP(O257,IPC_2024!$A:$C,3,FALSE)</f>
        <v>627516070.84000003</v>
      </c>
      <c r="Q257" s="93"/>
      <c r="R257" s="268" t="str">
        <f t="shared" si="7"/>
        <v/>
      </c>
      <c r="S257" s="274"/>
      <c r="T257" s="176">
        <v>1687145.55</v>
      </c>
      <c r="U257" s="127"/>
      <c r="V257" s="127"/>
      <c r="W257" s="127"/>
      <c r="X257" s="127"/>
      <c r="Y257" s="127"/>
    </row>
    <row r="258" spans="2:25" ht="15" outlineLevel="1" x14ac:dyDescent="0.25">
      <c r="B258" s="299"/>
      <c r="C258" s="113"/>
      <c r="D258" s="222"/>
      <c r="E258" s="101"/>
      <c r="F258" s="108" t="s">
        <v>1478</v>
      </c>
      <c r="G258" s="101" t="s">
        <v>21</v>
      </c>
      <c r="H258" s="101" t="s">
        <v>22</v>
      </c>
      <c r="I258" s="101" t="s">
        <v>1481</v>
      </c>
      <c r="J258" s="192">
        <v>758278366.66999996</v>
      </c>
      <c r="K258" s="125"/>
      <c r="L258" s="114"/>
      <c r="M258" s="114" t="s">
        <v>1437</v>
      </c>
      <c r="N258" s="238">
        <f t="shared" si="10"/>
        <v>758278366.66999996</v>
      </c>
      <c r="O258" s="243">
        <v>2024</v>
      </c>
      <c r="P258" s="93">
        <f>N258*VLOOKUP(O258,IPC_2024!$A:$C,3,FALSE)</f>
        <v>758278366.66999996</v>
      </c>
      <c r="Q258" s="93"/>
      <c r="R258" s="268" t="str">
        <f t="shared" si="7"/>
        <v/>
      </c>
      <c r="S258" s="274"/>
      <c r="T258" s="176">
        <v>2038714.27</v>
      </c>
      <c r="U258" s="127"/>
      <c r="V258" s="127"/>
      <c r="W258" s="127"/>
      <c r="X258" s="127"/>
      <c r="Y258" s="127"/>
    </row>
    <row r="259" spans="2:25" ht="15" outlineLevel="1" x14ac:dyDescent="0.25">
      <c r="B259" s="299"/>
      <c r="C259" s="113"/>
      <c r="D259" s="222"/>
      <c r="E259" s="101"/>
      <c r="F259" s="108" t="s">
        <v>1479</v>
      </c>
      <c r="G259" s="101" t="s">
        <v>21</v>
      </c>
      <c r="H259" s="101" t="s">
        <v>22</v>
      </c>
      <c r="I259" s="101" t="s">
        <v>1481</v>
      </c>
      <c r="J259" s="192">
        <v>579846658.16999996</v>
      </c>
      <c r="K259" s="125"/>
      <c r="L259" s="114"/>
      <c r="M259" s="114" t="s">
        <v>1437</v>
      </c>
      <c r="N259" s="238">
        <f t="shared" si="10"/>
        <v>579846658.16999996</v>
      </c>
      <c r="O259" s="243">
        <v>2024</v>
      </c>
      <c r="P259" s="93">
        <f>N259*VLOOKUP(O259,IPC_2024!$A:$C,3,FALSE)</f>
        <v>579846658.16999996</v>
      </c>
      <c r="Q259" s="93"/>
      <c r="R259" s="268" t="str">
        <f t="shared" si="7"/>
        <v/>
      </c>
      <c r="S259" s="274"/>
      <c r="T259" s="176">
        <v>1558981.12</v>
      </c>
      <c r="U259" s="127"/>
      <c r="V259" s="127"/>
      <c r="W259" s="127"/>
      <c r="X259" s="127"/>
      <c r="Y259" s="127"/>
    </row>
    <row r="260" spans="2:25" ht="15" outlineLevel="1" x14ac:dyDescent="0.25">
      <c r="B260" s="299"/>
      <c r="C260" s="113"/>
      <c r="D260" s="222"/>
      <c r="E260" s="101"/>
      <c r="F260" s="108" t="s">
        <v>1480</v>
      </c>
      <c r="G260" s="101" t="s">
        <v>21</v>
      </c>
      <c r="H260" s="101" t="s">
        <v>22</v>
      </c>
      <c r="I260" s="101" t="s">
        <v>1481</v>
      </c>
      <c r="J260" s="192">
        <v>1001951056.52</v>
      </c>
      <c r="K260" s="125"/>
      <c r="L260" s="114"/>
      <c r="M260" s="114" t="s">
        <v>1437</v>
      </c>
      <c r="N260" s="238">
        <f t="shared" si="10"/>
        <v>1001951056.52</v>
      </c>
      <c r="O260" s="243">
        <v>2024</v>
      </c>
      <c r="P260" s="93">
        <f>N260*VLOOKUP(O260,IPC_2024!$A:$C,3,FALSE)</f>
        <v>1001951056.52</v>
      </c>
      <c r="Q260" s="93"/>
      <c r="R260" s="268" t="str">
        <f t="shared" si="7"/>
        <v/>
      </c>
      <c r="S260" s="274"/>
      <c r="T260" s="176">
        <v>2693854.93</v>
      </c>
      <c r="U260" s="127"/>
      <c r="V260" s="127"/>
      <c r="W260" s="127"/>
      <c r="X260" s="127"/>
      <c r="Y260" s="127"/>
    </row>
    <row r="261" spans="2:25" ht="15" outlineLevel="1" x14ac:dyDescent="0.25">
      <c r="B261" s="299"/>
      <c r="C261" s="113"/>
      <c r="D261" s="222"/>
      <c r="E261" s="118" t="s">
        <v>1432</v>
      </c>
      <c r="F261" s="113" t="s">
        <v>1485</v>
      </c>
      <c r="G261" s="101"/>
      <c r="H261" s="101"/>
      <c r="J261" s="163">
        <f>SUM(J226:J260)</f>
        <v>27091265155.819996</v>
      </c>
      <c r="K261" s="125"/>
      <c r="L261" s="114"/>
      <c r="M261" s="114"/>
      <c r="N261" s="239">
        <f>SUM(N226:N260)</f>
        <v>27091265155.819996</v>
      </c>
      <c r="O261" s="243"/>
      <c r="P261" s="94">
        <f>SUM(P226:P260)</f>
        <v>27679775746.916412</v>
      </c>
      <c r="Q261" s="92" t="s">
        <v>1420</v>
      </c>
      <c r="R261" s="268">
        <f t="shared" si="7"/>
        <v>0.415503049532366</v>
      </c>
      <c r="S261" s="274"/>
      <c r="T261" s="176"/>
      <c r="U261" s="127"/>
      <c r="V261" s="127"/>
      <c r="W261" s="127"/>
      <c r="X261" s="127"/>
      <c r="Y261" s="127"/>
    </row>
    <row r="262" spans="2:25" ht="15" outlineLevel="1" x14ac:dyDescent="0.25">
      <c r="B262" s="299"/>
      <c r="C262" s="113"/>
      <c r="D262" s="222"/>
      <c r="E262" s="118"/>
      <c r="F262" s="108"/>
      <c r="G262" s="101"/>
      <c r="H262" s="101"/>
      <c r="J262" s="163"/>
      <c r="K262" s="125"/>
      <c r="L262" s="114"/>
      <c r="M262" s="114"/>
      <c r="N262" s="238"/>
      <c r="O262" s="243"/>
      <c r="P262" s="93"/>
      <c r="Q262" s="93"/>
      <c r="R262" s="268" t="str">
        <f t="shared" ref="R262:R325" si="11">IF(Q262="TOTAL",P262/$P$1153,"")</f>
        <v/>
      </c>
      <c r="S262" s="274"/>
      <c r="T262" s="126"/>
      <c r="U262" s="127"/>
      <c r="V262" s="127"/>
      <c r="W262" s="127"/>
      <c r="X262" s="127"/>
      <c r="Y262" s="127"/>
    </row>
    <row r="263" spans="2:25" ht="15" outlineLevel="2" x14ac:dyDescent="0.25">
      <c r="B263" s="299"/>
      <c r="C263" s="108" t="s">
        <v>1430</v>
      </c>
      <c r="D263" s="222">
        <v>830053812</v>
      </c>
      <c r="E263" s="101" t="s">
        <v>269</v>
      </c>
      <c r="F263" s="108" t="s">
        <v>268</v>
      </c>
      <c r="G263" s="162" t="s">
        <v>270</v>
      </c>
      <c r="H263" s="101" t="s">
        <v>22</v>
      </c>
      <c r="J263" s="163">
        <v>200000000</v>
      </c>
      <c r="K263" s="125"/>
      <c r="L263" s="114">
        <v>44315</v>
      </c>
      <c r="M263" s="114">
        <f>+L263+30</f>
        <v>44345</v>
      </c>
      <c r="N263" s="239">
        <f>+J263</f>
        <v>200000000</v>
      </c>
      <c r="O263" s="243">
        <v>2021</v>
      </c>
      <c r="P263" s="94">
        <f>N263*VLOOKUP(O263,IPC_2024!$A:$C,3,FALSE)</f>
        <v>260091295.74400002</v>
      </c>
      <c r="Q263" s="92" t="s">
        <v>1420</v>
      </c>
      <c r="R263" s="268">
        <f t="shared" si="11"/>
        <v>3.904248629994612E-3</v>
      </c>
      <c r="S263" s="274"/>
      <c r="T263" s="126"/>
      <c r="U263" s="127"/>
      <c r="V263" s="127"/>
      <c r="W263" s="127"/>
      <c r="X263" s="127"/>
      <c r="Y263" s="127"/>
    </row>
    <row r="264" spans="2:25" ht="15" outlineLevel="1" x14ac:dyDescent="0.25">
      <c r="B264" s="299"/>
      <c r="C264" s="113"/>
      <c r="D264" s="222"/>
      <c r="E264" s="118"/>
      <c r="F264" s="108"/>
      <c r="G264" s="101"/>
      <c r="H264" s="101"/>
      <c r="J264" s="163"/>
      <c r="K264" s="125"/>
      <c r="L264" s="114"/>
      <c r="M264" s="114"/>
      <c r="N264" s="238"/>
      <c r="O264" s="243"/>
      <c r="P264" s="93"/>
      <c r="Q264" s="93"/>
      <c r="R264" s="268" t="str">
        <f t="shared" si="11"/>
        <v/>
      </c>
      <c r="S264" s="274"/>
      <c r="T264" s="126"/>
      <c r="U264" s="127"/>
      <c r="V264" s="127"/>
      <c r="W264" s="127"/>
      <c r="X264" s="127"/>
      <c r="Y264" s="127"/>
    </row>
    <row r="265" spans="2:25" ht="15" outlineLevel="2" x14ac:dyDescent="0.25">
      <c r="B265" s="299"/>
      <c r="C265" s="108" t="s">
        <v>1430</v>
      </c>
      <c r="D265" s="222">
        <v>800150280</v>
      </c>
      <c r="E265" s="101" t="s">
        <v>764</v>
      </c>
      <c r="F265" s="108" t="s">
        <v>763</v>
      </c>
      <c r="G265" s="101" t="s">
        <v>765</v>
      </c>
      <c r="H265" s="101" t="s">
        <v>22</v>
      </c>
      <c r="J265" s="192">
        <v>6586455</v>
      </c>
      <c r="K265" s="125"/>
      <c r="L265" s="114">
        <v>44949</v>
      </c>
      <c r="M265" s="114">
        <f>+L265+30</f>
        <v>44979</v>
      </c>
      <c r="N265" s="238">
        <f>+J265</f>
        <v>6586455</v>
      </c>
      <c r="O265" s="243">
        <v>2023</v>
      </c>
      <c r="P265" s="93">
        <f>N265*VLOOKUP(O265,IPC_2024!$A:$C,3,FALSE)</f>
        <v>6928950.6600000001</v>
      </c>
      <c r="Q265" s="93"/>
      <c r="R265" s="268" t="str">
        <f t="shared" si="11"/>
        <v/>
      </c>
      <c r="S265" s="274"/>
      <c r="T265" s="126"/>
      <c r="U265" s="127"/>
      <c r="V265" s="127"/>
      <c r="W265" s="127"/>
      <c r="X265" s="127"/>
      <c r="Y265" s="127"/>
    </row>
    <row r="266" spans="2:25" ht="15" outlineLevel="2" x14ac:dyDescent="0.25">
      <c r="B266" s="299"/>
      <c r="C266" s="113"/>
      <c r="D266" s="222"/>
      <c r="E266" s="101"/>
      <c r="F266" s="108" t="s">
        <v>766</v>
      </c>
      <c r="G266" s="101" t="s">
        <v>765</v>
      </c>
      <c r="H266" s="101" t="s">
        <v>22</v>
      </c>
      <c r="J266" s="192">
        <v>7316120</v>
      </c>
      <c r="K266" s="125"/>
      <c r="L266" s="114">
        <v>44985</v>
      </c>
      <c r="M266" s="114">
        <f>+L266+30</f>
        <v>45015</v>
      </c>
      <c r="N266" s="238">
        <f>+J266</f>
        <v>7316120</v>
      </c>
      <c r="O266" s="243">
        <v>2023</v>
      </c>
      <c r="P266" s="93">
        <f>N266*VLOOKUP(O266,IPC_2024!$A:$C,3,FALSE)</f>
        <v>7696558.2400000002</v>
      </c>
      <c r="Q266" s="93"/>
      <c r="R266" s="268" t="str">
        <f t="shared" si="11"/>
        <v/>
      </c>
      <c r="S266" s="274"/>
      <c r="T266" s="126"/>
      <c r="U266" s="127"/>
      <c r="V266" s="127"/>
      <c r="W266" s="127"/>
      <c r="X266" s="127"/>
      <c r="Y266" s="127"/>
    </row>
    <row r="267" spans="2:25" ht="15" outlineLevel="2" x14ac:dyDescent="0.25">
      <c r="B267" s="299"/>
      <c r="C267" s="113"/>
      <c r="D267" s="222"/>
      <c r="E267" s="101"/>
      <c r="F267" s="108" t="s">
        <v>767</v>
      </c>
      <c r="G267" s="101" t="s">
        <v>765</v>
      </c>
      <c r="H267" s="101" t="s">
        <v>22</v>
      </c>
      <c r="J267" s="192">
        <v>7316120</v>
      </c>
      <c r="K267" s="125"/>
      <c r="L267" s="114">
        <v>45014</v>
      </c>
      <c r="M267" s="114">
        <f>+L267+30</f>
        <v>45044</v>
      </c>
      <c r="N267" s="238">
        <f>+J267</f>
        <v>7316120</v>
      </c>
      <c r="O267" s="243">
        <v>2023</v>
      </c>
      <c r="P267" s="93">
        <f>N267*VLOOKUP(O267,IPC_2024!$A:$C,3,FALSE)</f>
        <v>7696558.2400000002</v>
      </c>
      <c r="Q267" s="93"/>
      <c r="R267" s="268" t="str">
        <f t="shared" si="11"/>
        <v/>
      </c>
      <c r="S267" s="274"/>
      <c r="T267" s="126"/>
      <c r="U267" s="127"/>
      <c r="V267" s="127"/>
      <c r="W267" s="127"/>
      <c r="X267" s="127"/>
      <c r="Y267" s="127"/>
    </row>
    <row r="268" spans="2:25" ht="15" outlineLevel="2" x14ac:dyDescent="0.25">
      <c r="B268" s="299"/>
      <c r="C268" s="113"/>
      <c r="D268" s="222"/>
      <c r="E268" s="101"/>
      <c r="F268" s="108" t="s">
        <v>768</v>
      </c>
      <c r="G268" s="101" t="s">
        <v>765</v>
      </c>
      <c r="H268" s="101" t="s">
        <v>22</v>
      </c>
      <c r="J268" s="192">
        <v>16778600</v>
      </c>
      <c r="K268" s="125"/>
      <c r="L268" s="114">
        <v>45016</v>
      </c>
      <c r="M268" s="114">
        <f>+L268+30</f>
        <v>45046</v>
      </c>
      <c r="N268" s="238">
        <f>+J268</f>
        <v>16778600</v>
      </c>
      <c r="O268" s="243">
        <v>2023</v>
      </c>
      <c r="P268" s="93">
        <f>N268*VLOOKUP(O268,IPC_2024!$A:$C,3,FALSE)</f>
        <v>17651087.199999999</v>
      </c>
      <c r="Q268" s="93"/>
      <c r="R268" s="268" t="str">
        <f t="shared" si="11"/>
        <v/>
      </c>
      <c r="S268" s="274"/>
      <c r="T268" s="126"/>
      <c r="U268" s="127"/>
      <c r="V268" s="127"/>
      <c r="W268" s="127"/>
      <c r="X268" s="127"/>
      <c r="Y268" s="127"/>
    </row>
    <row r="269" spans="2:25" ht="15" outlineLevel="1" x14ac:dyDescent="0.25">
      <c r="B269" s="299"/>
      <c r="C269" s="113"/>
      <c r="D269" s="222"/>
      <c r="E269" s="118" t="s">
        <v>1206</v>
      </c>
      <c r="F269" s="113" t="s">
        <v>1485</v>
      </c>
      <c r="G269" s="101"/>
      <c r="H269" s="101"/>
      <c r="J269" s="163">
        <f>SUM(J265:J268)</f>
        <v>37997295</v>
      </c>
      <c r="K269" s="125"/>
      <c r="L269" s="114"/>
      <c r="M269" s="114"/>
      <c r="N269" s="239">
        <f>SUM(N265:N268)</f>
        <v>37997295</v>
      </c>
      <c r="O269" s="243"/>
      <c r="P269" s="94">
        <f>SUM(P265:P268)</f>
        <v>39973154.340000004</v>
      </c>
      <c r="Q269" s="92" t="s">
        <v>1420</v>
      </c>
      <c r="R269" s="268">
        <f t="shared" si="11"/>
        <v>6.0003981533514436E-4</v>
      </c>
      <c r="S269" s="274"/>
      <c r="T269" s="126"/>
      <c r="U269" s="127"/>
      <c r="V269" s="127"/>
      <c r="W269" s="127"/>
      <c r="X269" s="127"/>
      <c r="Y269" s="127"/>
    </row>
    <row r="270" spans="2:25" ht="15" outlineLevel="1" x14ac:dyDescent="0.25">
      <c r="B270" s="299"/>
      <c r="C270" s="113"/>
      <c r="D270" s="222"/>
      <c r="E270" s="118"/>
      <c r="F270" s="108"/>
      <c r="G270" s="101"/>
      <c r="H270" s="101"/>
      <c r="J270" s="163"/>
      <c r="K270" s="125"/>
      <c r="L270" s="114"/>
      <c r="M270" s="114"/>
      <c r="N270" s="238"/>
      <c r="O270" s="243"/>
      <c r="P270" s="93"/>
      <c r="Q270" s="93"/>
      <c r="R270" s="268" t="str">
        <f t="shared" si="11"/>
        <v/>
      </c>
      <c r="S270" s="274"/>
      <c r="T270" s="126"/>
      <c r="U270" s="127"/>
      <c r="V270" s="127"/>
      <c r="W270" s="127"/>
      <c r="X270" s="127"/>
      <c r="Y270" s="127"/>
    </row>
    <row r="271" spans="2:25" ht="15" outlineLevel="2" x14ac:dyDescent="0.25">
      <c r="B271" s="299"/>
      <c r="C271" s="108" t="s">
        <v>1430</v>
      </c>
      <c r="D271" s="222">
        <v>800141021</v>
      </c>
      <c r="E271" s="101" t="s">
        <v>252</v>
      </c>
      <c r="F271" s="108" t="s">
        <v>251</v>
      </c>
      <c r="G271" s="101" t="s">
        <v>253</v>
      </c>
      <c r="H271" s="101" t="s">
        <v>22</v>
      </c>
      <c r="J271" s="192">
        <v>4141200</v>
      </c>
      <c r="K271" s="125"/>
      <c r="L271" s="114">
        <v>45173</v>
      </c>
      <c r="M271" s="114">
        <f>+L271+30</f>
        <v>45203</v>
      </c>
      <c r="N271" s="238">
        <f>+J271</f>
        <v>4141200</v>
      </c>
      <c r="O271" s="243">
        <v>2023</v>
      </c>
      <c r="P271" s="93">
        <f>N271*VLOOKUP(O271,IPC_2024!$A:$C,3,FALSE)</f>
        <v>4356542.4000000004</v>
      </c>
      <c r="Q271" s="93"/>
      <c r="R271" s="268" t="str">
        <f t="shared" si="11"/>
        <v/>
      </c>
      <c r="S271" s="274"/>
      <c r="T271" s="126"/>
      <c r="U271" s="127"/>
      <c r="V271" s="127"/>
      <c r="W271" s="127"/>
      <c r="X271" s="127"/>
      <c r="Y271" s="127"/>
    </row>
    <row r="272" spans="2:25" ht="15" outlineLevel="2" x14ac:dyDescent="0.25">
      <c r="B272" s="299"/>
      <c r="C272" s="113"/>
      <c r="D272" s="222"/>
      <c r="E272" s="101"/>
      <c r="F272" s="108" t="s">
        <v>251</v>
      </c>
      <c r="G272" s="101" t="s">
        <v>253</v>
      </c>
      <c r="H272" s="101" t="s">
        <v>22</v>
      </c>
      <c r="J272" s="192">
        <v>4736200</v>
      </c>
      <c r="K272" s="125"/>
      <c r="L272" s="114">
        <v>45202</v>
      </c>
      <c r="M272" s="114">
        <f>+L272+30</f>
        <v>45232</v>
      </c>
      <c r="N272" s="238">
        <f>+J272</f>
        <v>4736200</v>
      </c>
      <c r="O272" s="243">
        <v>2023</v>
      </c>
      <c r="P272" s="93">
        <f>N272*VLOOKUP(O272,IPC_2024!$A:$C,3,FALSE)</f>
        <v>4982482.4000000004</v>
      </c>
      <c r="Q272" s="93"/>
      <c r="R272" s="268" t="str">
        <f t="shared" si="11"/>
        <v/>
      </c>
      <c r="S272" s="274"/>
      <c r="T272" s="126"/>
      <c r="U272" s="127"/>
      <c r="V272" s="127"/>
      <c r="W272" s="127"/>
      <c r="X272" s="127"/>
      <c r="Y272" s="127"/>
    </row>
    <row r="273" spans="2:25" ht="15" outlineLevel="2" x14ac:dyDescent="0.25">
      <c r="B273" s="299"/>
      <c r="C273" s="113"/>
      <c r="D273" s="222"/>
      <c r="E273" s="101"/>
      <c r="F273" s="108" t="s">
        <v>251</v>
      </c>
      <c r="G273" s="101" t="s">
        <v>253</v>
      </c>
      <c r="H273" s="101" t="s">
        <v>22</v>
      </c>
      <c r="J273" s="192">
        <v>4188800</v>
      </c>
      <c r="K273" s="125"/>
      <c r="L273" s="114">
        <v>45233</v>
      </c>
      <c r="M273" s="114">
        <f>+L273+30</f>
        <v>45263</v>
      </c>
      <c r="N273" s="238">
        <f>+J273</f>
        <v>4188800</v>
      </c>
      <c r="O273" s="243">
        <v>2023</v>
      </c>
      <c r="P273" s="93">
        <f>N273*VLOOKUP(O273,IPC_2024!$A:$C,3,FALSE)</f>
        <v>4406617.6000000006</v>
      </c>
      <c r="Q273" s="93"/>
      <c r="R273" s="268" t="str">
        <f t="shared" si="11"/>
        <v/>
      </c>
      <c r="S273" s="274"/>
      <c r="T273" s="126"/>
      <c r="U273" s="127"/>
      <c r="V273" s="127"/>
      <c r="W273" s="127"/>
      <c r="X273" s="127"/>
      <c r="Y273" s="127"/>
    </row>
    <row r="274" spans="2:25" ht="15" outlineLevel="2" x14ac:dyDescent="0.25">
      <c r="B274" s="299"/>
      <c r="C274" s="113"/>
      <c r="D274" s="222"/>
      <c r="E274" s="101"/>
      <c r="F274" s="108" t="s">
        <v>251</v>
      </c>
      <c r="G274" s="101" t="s">
        <v>253</v>
      </c>
      <c r="H274" s="101" t="s">
        <v>22</v>
      </c>
      <c r="J274" s="192">
        <v>30322086</v>
      </c>
      <c r="K274" s="125"/>
      <c r="L274" s="114">
        <v>45263</v>
      </c>
      <c r="M274" s="114">
        <f>+L274+30</f>
        <v>45293</v>
      </c>
      <c r="N274" s="238">
        <f>+J274</f>
        <v>30322086</v>
      </c>
      <c r="O274" s="243">
        <v>2024</v>
      </c>
      <c r="P274" s="93">
        <f>N274*VLOOKUP(O274,IPC_2024!$A:$C,3,FALSE)</f>
        <v>30322086</v>
      </c>
      <c r="Q274" s="93"/>
      <c r="R274" s="268" t="str">
        <f t="shared" si="11"/>
        <v/>
      </c>
      <c r="S274" s="274"/>
      <c r="T274" s="126"/>
      <c r="U274" s="127"/>
      <c r="V274" s="127"/>
      <c r="W274" s="127"/>
      <c r="X274" s="127"/>
      <c r="Y274" s="127"/>
    </row>
    <row r="275" spans="2:25" ht="15" outlineLevel="1" x14ac:dyDescent="0.25">
      <c r="B275" s="299"/>
      <c r="C275" s="113"/>
      <c r="D275" s="222"/>
      <c r="E275" s="118" t="s">
        <v>1189</v>
      </c>
      <c r="F275" s="113" t="s">
        <v>1485</v>
      </c>
      <c r="G275" s="101"/>
      <c r="H275" s="101"/>
      <c r="J275" s="163">
        <f>SUM(J271:J274)</f>
        <v>43388286</v>
      </c>
      <c r="K275" s="125"/>
      <c r="L275" s="114"/>
      <c r="M275" s="114"/>
      <c r="N275" s="239">
        <f>SUM(N271:N274)</f>
        <v>43388286</v>
      </c>
      <c r="O275" s="243"/>
      <c r="P275" s="94">
        <f>SUM(P271:P274)</f>
        <v>44067728.400000006</v>
      </c>
      <c r="Q275" s="92" t="s">
        <v>1420</v>
      </c>
      <c r="R275" s="268">
        <f t="shared" si="11"/>
        <v>6.6150375290536297E-4</v>
      </c>
      <c r="S275" s="274"/>
      <c r="T275" s="126"/>
      <c r="U275" s="127"/>
      <c r="V275" s="127"/>
      <c r="W275" s="127"/>
      <c r="X275" s="127"/>
      <c r="Y275" s="127"/>
    </row>
    <row r="276" spans="2:25" ht="15" outlineLevel="1" x14ac:dyDescent="0.25">
      <c r="B276" s="299"/>
      <c r="C276" s="113"/>
      <c r="D276" s="222"/>
      <c r="E276" s="118"/>
      <c r="F276" s="108"/>
      <c r="G276" s="101"/>
      <c r="H276" s="101"/>
      <c r="J276" s="163"/>
      <c r="K276" s="125"/>
      <c r="L276" s="114"/>
      <c r="M276" s="114"/>
      <c r="N276" s="238"/>
      <c r="O276" s="243"/>
      <c r="P276" s="93"/>
      <c r="Q276" s="93"/>
      <c r="R276" s="268" t="str">
        <f t="shared" si="11"/>
        <v/>
      </c>
      <c r="S276" s="274"/>
      <c r="T276" s="126"/>
      <c r="U276" s="127"/>
      <c r="V276" s="127"/>
      <c r="W276" s="127"/>
      <c r="X276" s="127"/>
      <c r="Y276" s="127"/>
    </row>
    <row r="277" spans="2:25" ht="15" outlineLevel="2" x14ac:dyDescent="0.25">
      <c r="B277" s="299"/>
      <c r="C277" s="108" t="s">
        <v>1430</v>
      </c>
      <c r="D277" s="222">
        <v>890903407</v>
      </c>
      <c r="E277" s="101" t="s">
        <v>221</v>
      </c>
      <c r="F277" s="108" t="s">
        <v>220</v>
      </c>
      <c r="G277" s="101" t="s">
        <v>222</v>
      </c>
      <c r="H277" s="101" t="s">
        <v>22</v>
      </c>
      <c r="J277" s="192">
        <v>1306481</v>
      </c>
      <c r="K277" s="125"/>
      <c r="L277" s="177">
        <v>44620</v>
      </c>
      <c r="M277" s="177">
        <f>+L277+30</f>
        <v>44650</v>
      </c>
      <c r="N277" s="238">
        <f>+J277</f>
        <v>1306481</v>
      </c>
      <c r="O277" s="245">
        <v>2022</v>
      </c>
      <c r="P277" s="93">
        <f>N277*VLOOKUP(O277,IPC_2024!$A:$C,3,FALSE)</f>
        <v>1501964.0035136</v>
      </c>
      <c r="Q277" s="93"/>
      <c r="R277" s="268" t="str">
        <f t="shared" si="11"/>
        <v/>
      </c>
      <c r="S277" s="277"/>
      <c r="T277" s="126"/>
      <c r="U277" s="178"/>
      <c r="V277" s="178"/>
      <c r="W277" s="178"/>
      <c r="X277" s="178"/>
      <c r="Y277" s="178"/>
    </row>
    <row r="278" spans="2:25" ht="15" outlineLevel="2" x14ac:dyDescent="0.25">
      <c r="B278" s="299"/>
      <c r="C278" s="113"/>
      <c r="D278" s="222"/>
      <c r="E278" s="101"/>
      <c r="F278" s="108" t="s">
        <v>220</v>
      </c>
      <c r="G278" s="101" t="s">
        <v>222</v>
      </c>
      <c r="H278" s="101" t="s">
        <v>22</v>
      </c>
      <c r="J278" s="192">
        <v>25463302</v>
      </c>
      <c r="K278" s="125"/>
      <c r="L278" s="177">
        <v>44840</v>
      </c>
      <c r="M278" s="177">
        <f>+L278+30</f>
        <v>44870</v>
      </c>
      <c r="N278" s="238">
        <f>+J278</f>
        <v>25463302</v>
      </c>
      <c r="O278" s="245">
        <v>2022</v>
      </c>
      <c r="P278" s="93">
        <f>N278*VLOOKUP(O278,IPC_2024!$A:$C,3,FALSE)</f>
        <v>29273263.839731202</v>
      </c>
      <c r="Q278" s="93"/>
      <c r="R278" s="268" t="str">
        <f t="shared" si="11"/>
        <v/>
      </c>
      <c r="S278" s="277"/>
      <c r="T278" s="126"/>
      <c r="U278" s="178"/>
      <c r="V278" s="178"/>
      <c r="W278" s="178"/>
      <c r="X278" s="178"/>
      <c r="Y278" s="178"/>
    </row>
    <row r="279" spans="2:25" ht="15" outlineLevel="2" x14ac:dyDescent="0.25">
      <c r="B279" s="299"/>
      <c r="C279" s="113"/>
      <c r="D279" s="222"/>
      <c r="E279" s="101"/>
      <c r="F279" s="108" t="s">
        <v>220</v>
      </c>
      <c r="G279" s="101" t="s">
        <v>222</v>
      </c>
      <c r="H279" s="101" t="s">
        <v>22</v>
      </c>
      <c r="J279" s="192">
        <v>6902106</v>
      </c>
      <c r="K279" s="125"/>
      <c r="L279" s="177">
        <v>44964</v>
      </c>
      <c r="M279" s="177">
        <f>+L279+30</f>
        <v>44994</v>
      </c>
      <c r="N279" s="238">
        <f>+J279</f>
        <v>6902106</v>
      </c>
      <c r="O279" s="245">
        <v>2023</v>
      </c>
      <c r="P279" s="93">
        <f>N279*VLOOKUP(O279,IPC_2024!$A:$C,3,FALSE)</f>
        <v>7261015.5120000001</v>
      </c>
      <c r="Q279" s="93"/>
      <c r="R279" s="268" t="str">
        <f t="shared" si="11"/>
        <v/>
      </c>
      <c r="S279" s="277"/>
      <c r="T279" s="126"/>
      <c r="U279" s="178"/>
      <c r="V279" s="178"/>
      <c r="W279" s="178"/>
      <c r="X279" s="178"/>
      <c r="Y279" s="178"/>
    </row>
    <row r="280" spans="2:25" ht="15" outlineLevel="2" x14ac:dyDescent="0.25">
      <c r="B280" s="299"/>
      <c r="C280" s="113"/>
      <c r="D280" s="222"/>
      <c r="E280" s="101"/>
      <c r="F280" s="108" t="s">
        <v>220</v>
      </c>
      <c r="G280" s="101" t="s">
        <v>222</v>
      </c>
      <c r="H280" s="101" t="s">
        <v>22</v>
      </c>
      <c r="J280" s="192">
        <v>28565616</v>
      </c>
      <c r="K280" s="125"/>
      <c r="L280" s="177">
        <v>45006</v>
      </c>
      <c r="M280" s="177">
        <f>+L280+30</f>
        <v>45036</v>
      </c>
      <c r="N280" s="238">
        <f>+J280</f>
        <v>28565616</v>
      </c>
      <c r="O280" s="245">
        <v>2023</v>
      </c>
      <c r="P280" s="93">
        <f>N280*VLOOKUP(O280,IPC_2024!$A:$C,3,FALSE)</f>
        <v>30051028.032000002</v>
      </c>
      <c r="Q280" s="93"/>
      <c r="R280" s="268" t="str">
        <f t="shared" si="11"/>
        <v/>
      </c>
      <c r="S280" s="277"/>
      <c r="T280" s="126"/>
      <c r="U280" s="178"/>
      <c r="V280" s="178"/>
      <c r="W280" s="178"/>
      <c r="X280" s="178"/>
      <c r="Y280" s="178"/>
    </row>
    <row r="281" spans="2:25" ht="15" outlineLevel="1" x14ac:dyDescent="0.25">
      <c r="B281" s="300"/>
      <c r="C281" s="113"/>
      <c r="D281" s="222"/>
      <c r="E281" s="118" t="s">
        <v>1186</v>
      </c>
      <c r="F281" s="113" t="s">
        <v>1485</v>
      </c>
      <c r="G281" s="101"/>
      <c r="H281" s="101"/>
      <c r="J281" s="163">
        <f>SUM(J277:J280)</f>
        <v>62237505</v>
      </c>
      <c r="K281" s="125"/>
      <c r="L281" s="177"/>
      <c r="M281" s="177"/>
      <c r="N281" s="239">
        <f>SUM(N277:N280)</f>
        <v>62237505</v>
      </c>
      <c r="O281" s="245"/>
      <c r="P281" s="94">
        <f>SUM(P277:P280)</f>
        <v>68087271.387244806</v>
      </c>
      <c r="Q281" s="92" t="s">
        <v>1420</v>
      </c>
      <c r="R281" s="268">
        <f t="shared" si="11"/>
        <v>1.0220627925025601E-3</v>
      </c>
      <c r="S281" s="277"/>
      <c r="T281" s="126"/>
      <c r="U281" s="178"/>
      <c r="V281" s="178"/>
      <c r="W281" s="178"/>
      <c r="X281" s="178"/>
      <c r="Y281" s="178"/>
    </row>
    <row r="282" spans="2:25" ht="15" outlineLevel="1" x14ac:dyDescent="0.25">
      <c r="B282" s="217"/>
      <c r="C282" s="113"/>
      <c r="D282" s="222"/>
      <c r="E282" s="118"/>
      <c r="F282" s="108"/>
      <c r="G282" s="101"/>
      <c r="H282" s="101"/>
      <c r="J282" s="163"/>
      <c r="K282" s="125"/>
      <c r="L282" s="114"/>
      <c r="M282" s="114"/>
      <c r="N282" s="238"/>
      <c r="O282" s="243"/>
      <c r="P282" s="93"/>
      <c r="Q282" s="93"/>
      <c r="R282" s="268" t="str">
        <f t="shared" si="11"/>
        <v/>
      </c>
      <c r="S282" s="274"/>
      <c r="T282" s="126"/>
      <c r="U282" s="127"/>
      <c r="V282" s="127"/>
      <c r="W282" s="127"/>
      <c r="X282" s="127"/>
      <c r="Y282" s="127"/>
    </row>
    <row r="283" spans="2:25" ht="15" outlineLevel="1" x14ac:dyDescent="0.25">
      <c r="B283" s="298" t="s">
        <v>1444</v>
      </c>
      <c r="C283" s="113"/>
      <c r="D283" s="217">
        <v>2943815</v>
      </c>
      <c r="E283" s="251" t="s">
        <v>1775</v>
      </c>
      <c r="F283" s="252" t="s">
        <v>1138</v>
      </c>
      <c r="G283" s="253"/>
      <c r="H283" s="253" t="s">
        <v>22</v>
      </c>
      <c r="J283" s="163"/>
      <c r="K283" s="125"/>
      <c r="L283" s="114"/>
      <c r="M283" s="114"/>
      <c r="N283" s="254">
        <v>19308289.899999999</v>
      </c>
      <c r="O283" s="255">
        <v>2024</v>
      </c>
      <c r="P283" s="94">
        <f>N283*VLOOKUP(O283,IPC_2024!$A:$C,3,FALSE)</f>
        <v>19308289.899999999</v>
      </c>
      <c r="Q283" s="92" t="s">
        <v>1420</v>
      </c>
      <c r="R283" s="268">
        <f t="shared" si="11"/>
        <v>2.8983809002132985E-4</v>
      </c>
      <c r="S283" s="275" t="s">
        <v>1791</v>
      </c>
      <c r="T283" s="126"/>
      <c r="U283" s="127"/>
      <c r="V283" s="127"/>
      <c r="W283" s="127"/>
      <c r="X283" s="127"/>
      <c r="Y283" s="127"/>
    </row>
    <row r="284" spans="2:25" ht="15" outlineLevel="1" x14ac:dyDescent="0.25">
      <c r="B284" s="299"/>
      <c r="C284" s="113"/>
      <c r="D284" s="217">
        <v>19329923</v>
      </c>
      <c r="E284" s="251" t="s">
        <v>1773</v>
      </c>
      <c r="F284" s="252" t="s">
        <v>1138</v>
      </c>
      <c r="G284" s="253" t="s">
        <v>69</v>
      </c>
      <c r="H284" s="253" t="s">
        <v>22</v>
      </c>
      <c r="J284" s="163"/>
      <c r="K284" s="125"/>
      <c r="L284" s="114"/>
      <c r="M284" s="114"/>
      <c r="N284" s="254">
        <v>31221614.449999999</v>
      </c>
      <c r="O284" s="255">
        <v>2024</v>
      </c>
      <c r="P284" s="94">
        <f>N284*VLOOKUP(O284,IPC_2024!$A:$C,3,FALSE)</f>
        <v>31221614.449999999</v>
      </c>
      <c r="Q284" s="92" t="s">
        <v>1420</v>
      </c>
      <c r="R284" s="268">
        <f t="shared" si="11"/>
        <v>4.6866983800415973E-4</v>
      </c>
      <c r="S284" s="275" t="s">
        <v>1791</v>
      </c>
      <c r="T284" s="126"/>
      <c r="U284" s="127"/>
      <c r="V284" s="127"/>
      <c r="W284" s="127"/>
      <c r="X284" s="127"/>
      <c r="Y284" s="127"/>
    </row>
    <row r="285" spans="2:25" ht="15" outlineLevel="1" x14ac:dyDescent="0.25">
      <c r="B285" s="299"/>
      <c r="C285" s="113"/>
      <c r="D285" s="217">
        <v>900480022</v>
      </c>
      <c r="E285" s="251" t="s">
        <v>23</v>
      </c>
      <c r="F285" s="252" t="s">
        <v>1138</v>
      </c>
      <c r="G285" s="253" t="s">
        <v>24</v>
      </c>
      <c r="H285" s="253" t="s">
        <v>22</v>
      </c>
      <c r="J285" s="163"/>
      <c r="K285" s="125"/>
      <c r="L285" s="114"/>
      <c r="M285" s="114"/>
      <c r="N285" s="254">
        <v>744878229.25999999</v>
      </c>
      <c r="O285" s="255">
        <v>2024</v>
      </c>
      <c r="P285" s="94">
        <f>N285*VLOOKUP(O285,IPC_2024!$A:$C,3,FALSE)</f>
        <v>744878229.25999999</v>
      </c>
      <c r="Q285" s="92" t="s">
        <v>1420</v>
      </c>
      <c r="R285" s="268">
        <f t="shared" si="11"/>
        <v>1.1181419192757648E-2</v>
      </c>
      <c r="S285" s="275" t="s">
        <v>1791</v>
      </c>
      <c r="T285" s="126"/>
      <c r="U285" s="127"/>
      <c r="V285" s="127"/>
      <c r="W285" s="127"/>
      <c r="X285" s="127"/>
      <c r="Y285" s="127"/>
    </row>
    <row r="286" spans="2:25" ht="15" outlineLevel="1" x14ac:dyDescent="0.25">
      <c r="B286" s="299"/>
      <c r="C286" s="113"/>
      <c r="D286" s="217">
        <v>900239408</v>
      </c>
      <c r="E286" s="251" t="s">
        <v>1136</v>
      </c>
      <c r="F286" s="252" t="s">
        <v>1138</v>
      </c>
      <c r="G286" s="256" t="s">
        <v>66</v>
      </c>
      <c r="H286" s="253" t="s">
        <v>22</v>
      </c>
      <c r="J286" s="163"/>
      <c r="K286" s="125"/>
      <c r="L286" s="114"/>
      <c r="M286" s="114"/>
      <c r="N286" s="257">
        <v>114078840</v>
      </c>
      <c r="O286" s="255">
        <v>2024</v>
      </c>
      <c r="P286" s="94">
        <f>N286*VLOOKUP(O286,IPC_2024!$A:$C,3,FALSE)</f>
        <v>114078840</v>
      </c>
      <c r="Q286" s="92" t="s">
        <v>1420</v>
      </c>
      <c r="R286" s="268">
        <f t="shared" si="11"/>
        <v>1.7124454453860715E-3</v>
      </c>
      <c r="S286" s="275" t="s">
        <v>1791</v>
      </c>
      <c r="T286" s="126"/>
      <c r="U286" s="127"/>
      <c r="V286" s="127"/>
      <c r="W286" s="127"/>
      <c r="X286" s="127"/>
      <c r="Y286" s="127"/>
    </row>
    <row r="287" spans="2:25" ht="15" outlineLevel="1" x14ac:dyDescent="0.25">
      <c r="B287" s="299"/>
      <c r="C287" s="108"/>
      <c r="D287" s="217">
        <v>36179342</v>
      </c>
      <c r="E287" s="251" t="s">
        <v>1772</v>
      </c>
      <c r="F287" s="252" t="s">
        <v>1138</v>
      </c>
      <c r="G287" s="253"/>
      <c r="H287" s="253" t="s">
        <v>22</v>
      </c>
      <c r="J287" s="163"/>
      <c r="K287" s="125"/>
      <c r="L287" s="114"/>
      <c r="M287" s="114"/>
      <c r="N287" s="254">
        <v>36038956.700000003</v>
      </c>
      <c r="O287" s="255">
        <v>2024</v>
      </c>
      <c r="P287" s="94">
        <f>N287*VLOOKUP(O287,IPC_2024!$A:$C,3,FALSE)</f>
        <v>36038956.700000003</v>
      </c>
      <c r="Q287" s="92" t="s">
        <v>1420</v>
      </c>
      <c r="R287" s="268">
        <f t="shared" si="11"/>
        <v>5.409832994215303E-4</v>
      </c>
      <c r="S287" s="275" t="s">
        <v>1791</v>
      </c>
      <c r="T287" s="126"/>
      <c r="U287" s="127"/>
      <c r="V287" s="127"/>
      <c r="W287" s="127"/>
      <c r="X287" s="127"/>
      <c r="Y287" s="127"/>
    </row>
    <row r="288" spans="2:25" ht="15" outlineLevel="1" x14ac:dyDescent="0.25">
      <c r="B288" s="299"/>
      <c r="C288" s="113"/>
      <c r="D288" s="217">
        <v>12128552</v>
      </c>
      <c r="E288" s="251" t="s">
        <v>1779</v>
      </c>
      <c r="F288" s="252" t="s">
        <v>1138</v>
      </c>
      <c r="G288" s="253"/>
      <c r="H288" s="253" t="s">
        <v>22</v>
      </c>
      <c r="J288" s="163"/>
      <c r="K288" s="125"/>
      <c r="L288" s="114"/>
      <c r="M288" s="114"/>
      <c r="N288" s="254">
        <v>38036305</v>
      </c>
      <c r="O288" s="255">
        <v>2024</v>
      </c>
      <c r="P288" s="94">
        <f>N288*VLOOKUP(O288,IPC_2024!$A:$C,3,FALSE)</f>
        <v>38036305</v>
      </c>
      <c r="Q288" s="92" t="s">
        <v>1420</v>
      </c>
      <c r="R288" s="268">
        <f t="shared" si="11"/>
        <v>5.7096563443812594E-4</v>
      </c>
      <c r="S288" s="275" t="s">
        <v>1791</v>
      </c>
      <c r="T288" s="126"/>
      <c r="U288" s="127"/>
      <c r="V288" s="127"/>
      <c r="W288" s="127"/>
      <c r="X288" s="127"/>
      <c r="Y288" s="127"/>
    </row>
    <row r="289" spans="2:25" ht="15" outlineLevel="1" x14ac:dyDescent="0.25">
      <c r="B289" s="299"/>
      <c r="C289" s="113"/>
      <c r="D289" s="217">
        <v>12135566</v>
      </c>
      <c r="E289" s="251" t="s">
        <v>1781</v>
      </c>
      <c r="F289" s="252" t="s">
        <v>1138</v>
      </c>
      <c r="G289" s="253"/>
      <c r="H289" s="253" t="s">
        <v>22</v>
      </c>
      <c r="J289" s="163"/>
      <c r="K289" s="125"/>
      <c r="L289" s="114"/>
      <c r="M289" s="114"/>
      <c r="N289" s="258">
        <v>36544928.020000003</v>
      </c>
      <c r="O289" s="255">
        <v>2024</v>
      </c>
      <c r="P289" s="94">
        <f>N289*VLOOKUP(O289,IPC_2024!$A:$C,3,FALSE)</f>
        <v>36544928.020000003</v>
      </c>
      <c r="Q289" s="92" t="s">
        <v>1420</v>
      </c>
      <c r="R289" s="268">
        <f t="shared" si="11"/>
        <v>5.4857847029134263E-4</v>
      </c>
      <c r="S289" s="275" t="s">
        <v>1791</v>
      </c>
      <c r="T289" s="126"/>
      <c r="U289" s="127"/>
      <c r="V289" s="127"/>
      <c r="W289" s="127"/>
      <c r="X289" s="127"/>
      <c r="Y289" s="127"/>
    </row>
    <row r="290" spans="2:25" ht="15" outlineLevel="1" x14ac:dyDescent="0.25">
      <c r="B290" s="299"/>
      <c r="C290" s="113"/>
      <c r="D290" s="217">
        <v>7694246</v>
      </c>
      <c r="E290" s="251" t="s">
        <v>1784</v>
      </c>
      <c r="F290" s="252" t="s">
        <v>1138</v>
      </c>
      <c r="G290" s="253"/>
      <c r="H290" s="253" t="s">
        <v>22</v>
      </c>
      <c r="J290" s="163"/>
      <c r="K290" s="125"/>
      <c r="L290" s="114"/>
      <c r="M290" s="114"/>
      <c r="N290" s="254">
        <v>42524588.990000002</v>
      </c>
      <c r="O290" s="255">
        <v>2024</v>
      </c>
      <c r="P290" s="94">
        <f>N290*VLOOKUP(O290,IPC_2024!$A:$C,3,FALSE)</f>
        <v>42524588.990000002</v>
      </c>
      <c r="Q290" s="92" t="s">
        <v>1420</v>
      </c>
      <c r="R290" s="268">
        <f t="shared" si="11"/>
        <v>6.3833957930182485E-4</v>
      </c>
      <c r="S290" s="275" t="s">
        <v>1791</v>
      </c>
      <c r="T290" s="126"/>
      <c r="U290" s="127"/>
      <c r="V290" s="127"/>
      <c r="W290" s="127"/>
      <c r="X290" s="127"/>
      <c r="Y290" s="127"/>
    </row>
    <row r="291" spans="2:25" ht="15" outlineLevel="1" x14ac:dyDescent="0.25">
      <c r="B291" s="299"/>
      <c r="C291" s="113"/>
      <c r="D291" s="217">
        <v>17087562</v>
      </c>
      <c r="E291" s="251" t="s">
        <v>1776</v>
      </c>
      <c r="F291" s="252" t="s">
        <v>1138</v>
      </c>
      <c r="G291" s="253"/>
      <c r="H291" s="253" t="s">
        <v>22</v>
      </c>
      <c r="J291" s="163"/>
      <c r="K291" s="125"/>
      <c r="L291" s="114"/>
      <c r="M291" s="114"/>
      <c r="N291" s="254">
        <v>262705259.28999999</v>
      </c>
      <c r="O291" s="255">
        <v>2024</v>
      </c>
      <c r="P291" s="94">
        <f>N291*VLOOKUP(O291,IPC_2024!$A:$C,3,FALSE)</f>
        <v>262705259.28999999</v>
      </c>
      <c r="Q291" s="92" t="s">
        <v>1420</v>
      </c>
      <c r="R291" s="268">
        <f t="shared" si="11"/>
        <v>3.9434870195921299E-3</v>
      </c>
      <c r="S291" s="275" t="s">
        <v>1791</v>
      </c>
      <c r="T291" s="126"/>
      <c r="U291" s="127"/>
      <c r="V291" s="127"/>
      <c r="W291" s="127"/>
      <c r="X291" s="127"/>
      <c r="Y291" s="127"/>
    </row>
    <row r="292" spans="2:25" ht="15" outlineLevel="1" x14ac:dyDescent="0.25">
      <c r="B292" s="299"/>
      <c r="C292" s="113"/>
      <c r="D292" s="217">
        <v>79233936</v>
      </c>
      <c r="E292" s="251" t="s">
        <v>1777</v>
      </c>
      <c r="F292" s="252" t="s">
        <v>1138</v>
      </c>
      <c r="G292" s="253"/>
      <c r="H292" s="253" t="s">
        <v>22</v>
      </c>
      <c r="J292" s="163"/>
      <c r="K292" s="125"/>
      <c r="L292" s="114"/>
      <c r="M292" s="114"/>
      <c r="N292" s="258">
        <v>10407794.529999999</v>
      </c>
      <c r="O292" s="255">
        <v>2024</v>
      </c>
      <c r="P292" s="94">
        <f>N292*VLOOKUP(O292,IPC_2024!$A:$C,3,FALSE)</f>
        <v>10407794.529999999</v>
      </c>
      <c r="Q292" s="92" t="s">
        <v>1420</v>
      </c>
      <c r="R292" s="268">
        <f t="shared" si="11"/>
        <v>1.5623213156280838E-4</v>
      </c>
      <c r="S292" s="275" t="s">
        <v>1791</v>
      </c>
      <c r="T292" s="126"/>
      <c r="U292" s="127"/>
      <c r="V292" s="127"/>
      <c r="W292" s="127"/>
      <c r="X292" s="127"/>
      <c r="Y292" s="127"/>
    </row>
    <row r="293" spans="2:25" ht="15" outlineLevel="1" x14ac:dyDescent="0.25">
      <c r="B293" s="299"/>
      <c r="C293" s="113"/>
      <c r="D293" s="217">
        <v>79869138</v>
      </c>
      <c r="E293" s="251" t="s">
        <v>1774</v>
      </c>
      <c r="F293" s="252" t="s">
        <v>1138</v>
      </c>
      <c r="G293" s="253"/>
      <c r="H293" s="253" t="s">
        <v>22</v>
      </c>
      <c r="J293" s="163"/>
      <c r="K293" s="125"/>
      <c r="L293" s="114"/>
      <c r="M293" s="114"/>
      <c r="N293" s="254">
        <v>364260424.48000002</v>
      </c>
      <c r="O293" s="255">
        <v>2024</v>
      </c>
      <c r="P293" s="94">
        <f>N293*VLOOKUP(O293,IPC_2024!$A:$C,3,FALSE)</f>
        <v>364260424.48000002</v>
      </c>
      <c r="Q293" s="92" t="s">
        <v>1420</v>
      </c>
      <c r="R293" s="268">
        <f t="shared" si="11"/>
        <v>5.4679387065574396E-3</v>
      </c>
      <c r="S293" s="275" t="s">
        <v>1791</v>
      </c>
      <c r="T293" s="126"/>
      <c r="U293" s="127"/>
      <c r="V293" s="127"/>
      <c r="W293" s="127"/>
      <c r="X293" s="127"/>
      <c r="Y293" s="127"/>
    </row>
    <row r="294" spans="2:25" ht="15" outlineLevel="1" x14ac:dyDescent="0.25">
      <c r="B294" s="299"/>
      <c r="C294" s="113"/>
      <c r="D294" s="217">
        <v>79235980</v>
      </c>
      <c r="E294" s="251" t="s">
        <v>1783</v>
      </c>
      <c r="F294" s="252" t="s">
        <v>1138</v>
      </c>
      <c r="G294" s="253"/>
      <c r="H294" s="253" t="s">
        <v>22</v>
      </c>
      <c r="J294" s="163"/>
      <c r="K294" s="125"/>
      <c r="L294" s="114"/>
      <c r="M294" s="114"/>
      <c r="N294" s="254">
        <v>14374185.060000001</v>
      </c>
      <c r="O294" s="255">
        <v>2024</v>
      </c>
      <c r="P294" s="94">
        <f>N294*VLOOKUP(O294,IPC_2024!$A:$C,3,FALSE)</f>
        <v>14374185.060000001</v>
      </c>
      <c r="Q294" s="92" t="s">
        <v>1420</v>
      </c>
      <c r="R294" s="268">
        <f t="shared" si="11"/>
        <v>2.1577189719963419E-4</v>
      </c>
      <c r="S294" s="275" t="s">
        <v>1791</v>
      </c>
      <c r="T294" s="126"/>
      <c r="U294" s="127"/>
      <c r="V294" s="127"/>
      <c r="W294" s="127"/>
      <c r="X294" s="127"/>
      <c r="Y294" s="127"/>
    </row>
    <row r="295" spans="2:25" ht="15" outlineLevel="1" x14ac:dyDescent="0.25">
      <c r="B295" s="299"/>
      <c r="C295" s="113"/>
      <c r="D295" s="217">
        <v>79444838</v>
      </c>
      <c r="E295" s="251" t="s">
        <v>1778</v>
      </c>
      <c r="F295" s="252" t="s">
        <v>1138</v>
      </c>
      <c r="G295" s="256" t="s">
        <v>59</v>
      </c>
      <c r="H295" s="253" t="s">
        <v>22</v>
      </c>
      <c r="J295" s="163"/>
      <c r="K295" s="125"/>
      <c r="L295" s="114"/>
      <c r="M295" s="114"/>
      <c r="N295" s="254">
        <v>262705259.28999999</v>
      </c>
      <c r="O295" s="255">
        <v>2024</v>
      </c>
      <c r="P295" s="94">
        <f>N295*VLOOKUP(O295,IPC_2024!$A:$C,3,FALSE)</f>
        <v>262705259.28999999</v>
      </c>
      <c r="Q295" s="92" t="s">
        <v>1420</v>
      </c>
      <c r="R295" s="268">
        <f t="shared" si="11"/>
        <v>3.9434870195921299E-3</v>
      </c>
      <c r="S295" s="275" t="s">
        <v>1791</v>
      </c>
      <c r="T295" s="126"/>
      <c r="U295" s="127"/>
      <c r="V295" s="127"/>
      <c r="W295" s="127"/>
      <c r="X295" s="127"/>
      <c r="Y295" s="127"/>
    </row>
    <row r="296" spans="2:25" ht="15" outlineLevel="1" x14ac:dyDescent="0.25">
      <c r="B296" s="299"/>
      <c r="C296" s="113"/>
      <c r="D296" s="217">
        <v>52622236</v>
      </c>
      <c r="E296" s="251" t="s">
        <v>1780</v>
      </c>
      <c r="F296" s="252" t="s">
        <v>1138</v>
      </c>
      <c r="G296" s="256" t="s">
        <v>238</v>
      </c>
      <c r="H296" s="253" t="s">
        <v>22</v>
      </c>
      <c r="J296" s="163"/>
      <c r="K296" s="125"/>
      <c r="L296" s="114"/>
      <c r="M296" s="114"/>
      <c r="N296" s="254">
        <v>364260424.48000002</v>
      </c>
      <c r="O296" s="255">
        <v>2024</v>
      </c>
      <c r="P296" s="94">
        <f>N296*VLOOKUP(O296,IPC_2024!$A:$C,3,FALSE)</f>
        <v>364260424.48000002</v>
      </c>
      <c r="Q296" s="92" t="s">
        <v>1420</v>
      </c>
      <c r="R296" s="268">
        <f t="shared" si="11"/>
        <v>5.4679387065574396E-3</v>
      </c>
      <c r="S296" s="275" t="s">
        <v>1791</v>
      </c>
      <c r="T296" s="126"/>
      <c r="U296" s="127"/>
      <c r="V296" s="127"/>
      <c r="W296" s="127"/>
      <c r="X296" s="127"/>
      <c r="Y296" s="127"/>
    </row>
    <row r="297" spans="2:25" ht="15" outlineLevel="1" x14ac:dyDescent="0.25">
      <c r="B297" s="299"/>
      <c r="C297" s="113"/>
      <c r="D297" s="217">
        <v>41402284</v>
      </c>
      <c r="E297" s="251" t="s">
        <v>1782</v>
      </c>
      <c r="F297" s="252" t="s">
        <v>1138</v>
      </c>
      <c r="G297" s="253"/>
      <c r="H297" s="253" t="s">
        <v>22</v>
      </c>
      <c r="J297" s="163"/>
      <c r="K297" s="125"/>
      <c r="L297" s="114"/>
      <c r="M297" s="114"/>
      <c r="N297" s="254">
        <v>3831936.59</v>
      </c>
      <c r="O297" s="255">
        <v>2024</v>
      </c>
      <c r="P297" s="94">
        <f>N297*VLOOKUP(O297,IPC_2024!$A:$C,3,FALSE)</f>
        <v>3831936.59</v>
      </c>
      <c r="Q297" s="92" t="s">
        <v>1420</v>
      </c>
      <c r="R297" s="268">
        <f t="shared" si="11"/>
        <v>5.7521468140399513E-5</v>
      </c>
      <c r="S297" s="275" t="s">
        <v>1791</v>
      </c>
      <c r="T297" s="126"/>
      <c r="U297" s="127"/>
      <c r="V297" s="127"/>
      <c r="W297" s="127"/>
      <c r="X297" s="127"/>
      <c r="Y297" s="127"/>
    </row>
    <row r="298" spans="2:25" ht="15" outlineLevel="1" x14ac:dyDescent="0.25">
      <c r="B298" s="300"/>
      <c r="C298" s="113"/>
      <c r="D298" s="217">
        <v>900132197</v>
      </c>
      <c r="E298" s="251" t="s">
        <v>1137</v>
      </c>
      <c r="F298" s="252" t="s">
        <v>1138</v>
      </c>
      <c r="G298" s="253" t="s">
        <v>133</v>
      </c>
      <c r="H298" s="253" t="s">
        <v>22</v>
      </c>
      <c r="J298" s="163"/>
      <c r="K298" s="125"/>
      <c r="L298" s="114"/>
      <c r="M298" s="114"/>
      <c r="N298" s="254">
        <v>14910231.560000001</v>
      </c>
      <c r="O298" s="255">
        <v>2024</v>
      </c>
      <c r="P298" s="94">
        <f>N298*VLOOKUP(O298,IPC_2024!$A:$C,3,FALSE)</f>
        <v>14910231.560000001</v>
      </c>
      <c r="Q298" s="92" t="s">
        <v>1420</v>
      </c>
      <c r="R298" s="268">
        <f t="shared" si="11"/>
        <v>2.2381852869974536E-4</v>
      </c>
      <c r="S298" s="275" t="s">
        <v>1791</v>
      </c>
      <c r="T298" s="126"/>
      <c r="U298" s="127"/>
      <c r="V298" s="127"/>
      <c r="W298" s="127"/>
      <c r="X298" s="127"/>
      <c r="Y298" s="127"/>
    </row>
    <row r="299" spans="2:25" ht="15" outlineLevel="1" x14ac:dyDescent="0.25">
      <c r="B299" s="217"/>
      <c r="C299" s="113"/>
      <c r="D299" s="222"/>
      <c r="E299" s="118"/>
      <c r="F299" s="108"/>
      <c r="G299" s="101"/>
      <c r="H299" s="101"/>
      <c r="J299" s="163"/>
      <c r="K299" s="125"/>
      <c r="L299" s="114"/>
      <c r="M299" s="114"/>
      <c r="N299" s="238"/>
      <c r="O299" s="243"/>
      <c r="P299" s="93"/>
      <c r="Q299" s="93"/>
      <c r="R299" s="268" t="str">
        <f t="shared" si="11"/>
        <v/>
      </c>
      <c r="S299" s="274"/>
      <c r="T299" s="126"/>
      <c r="U299" s="127"/>
      <c r="V299" s="127"/>
      <c r="W299" s="127"/>
      <c r="X299" s="127"/>
      <c r="Y299" s="127"/>
    </row>
    <row r="300" spans="2:25" ht="25.5" outlineLevel="1" x14ac:dyDescent="0.25">
      <c r="B300" s="298" t="s">
        <v>1445</v>
      </c>
      <c r="C300" s="108" t="s">
        <v>1248</v>
      </c>
      <c r="D300" s="222">
        <v>16377622</v>
      </c>
      <c r="E300" s="122" t="s">
        <v>1376</v>
      </c>
      <c r="F300" s="108" t="s">
        <v>1377</v>
      </c>
      <c r="G300" s="101"/>
      <c r="H300" s="101"/>
      <c r="J300" s="163">
        <v>11960000</v>
      </c>
      <c r="K300" s="129"/>
      <c r="L300" s="130"/>
      <c r="M300" s="130" t="s">
        <v>1437</v>
      </c>
      <c r="N300" s="239">
        <f t="shared" si="6"/>
        <v>11960000</v>
      </c>
      <c r="O300" s="243">
        <v>2024</v>
      </c>
      <c r="P300" s="94">
        <f>N300*VLOOKUP(O300,IPC_2024!$A:$C,3,FALSE)</f>
        <v>11960000</v>
      </c>
      <c r="Q300" s="92" t="s">
        <v>1420</v>
      </c>
      <c r="R300" s="268">
        <f t="shared" si="11"/>
        <v>1.795323964270448E-4</v>
      </c>
      <c r="S300" s="278"/>
      <c r="T300" s="126"/>
      <c r="U300" s="127"/>
      <c r="V300" s="127"/>
      <c r="W300" s="127"/>
      <c r="X300" s="127"/>
      <c r="Y300" s="127"/>
    </row>
    <row r="301" spans="2:25" ht="15" outlineLevel="1" x14ac:dyDescent="0.25">
      <c r="B301" s="299"/>
      <c r="C301" s="113"/>
      <c r="D301" s="222"/>
      <c r="E301" s="118"/>
      <c r="F301" s="108"/>
      <c r="G301" s="101"/>
      <c r="H301" s="101"/>
      <c r="J301" s="163"/>
      <c r="K301" s="125"/>
      <c r="L301" s="114"/>
      <c r="M301" s="114"/>
      <c r="N301" s="238"/>
      <c r="O301" s="243"/>
      <c r="P301" s="93"/>
      <c r="Q301" s="93"/>
      <c r="R301" s="268" t="str">
        <f t="shared" si="11"/>
        <v/>
      </c>
      <c r="S301" s="274"/>
      <c r="T301" s="126"/>
      <c r="U301" s="127"/>
      <c r="V301" s="127"/>
      <c r="W301" s="127"/>
      <c r="X301" s="127"/>
      <c r="Y301" s="127"/>
    </row>
    <row r="302" spans="2:25" ht="15" outlineLevel="2" x14ac:dyDescent="0.25">
      <c r="B302" s="299"/>
      <c r="C302" s="108" t="s">
        <v>1250</v>
      </c>
      <c r="D302" s="222">
        <v>860013570</v>
      </c>
      <c r="E302" s="101" t="s">
        <v>362</v>
      </c>
      <c r="F302" s="108" t="s">
        <v>359</v>
      </c>
      <c r="G302" s="101" t="s">
        <v>363</v>
      </c>
      <c r="H302" s="101" t="s">
        <v>22</v>
      </c>
      <c r="J302" s="163">
        <v>55166100</v>
      </c>
      <c r="K302" s="125"/>
      <c r="L302" s="110">
        <v>45168</v>
      </c>
      <c r="M302" s="110">
        <v>45168</v>
      </c>
      <c r="N302" s="239">
        <f t="shared" si="6"/>
        <v>55166100</v>
      </c>
      <c r="O302" s="244">
        <v>2023</v>
      </c>
      <c r="P302" s="94">
        <f>N302*VLOOKUP(O302,IPC_2024!$A:$C,3,FALSE)</f>
        <v>58034737.200000003</v>
      </c>
      <c r="Q302" s="92" t="s">
        <v>1420</v>
      </c>
      <c r="R302" s="268">
        <f t="shared" si="11"/>
        <v>8.7116349879011413E-4</v>
      </c>
      <c r="S302" s="273"/>
      <c r="T302" s="111"/>
      <c r="U302" s="112"/>
      <c r="V302" s="112"/>
      <c r="W302" s="112"/>
      <c r="X302" s="112"/>
      <c r="Y302" s="112"/>
    </row>
    <row r="303" spans="2:25" ht="15" outlineLevel="1" x14ac:dyDescent="0.25">
      <c r="B303" s="299"/>
      <c r="C303" s="113"/>
      <c r="D303" s="222"/>
      <c r="E303" s="118"/>
      <c r="F303" s="108"/>
      <c r="G303" s="101"/>
      <c r="H303" s="101"/>
      <c r="J303" s="163"/>
      <c r="K303" s="125"/>
      <c r="L303" s="110"/>
      <c r="M303" s="110"/>
      <c r="N303" s="238"/>
      <c r="O303" s="244"/>
      <c r="P303" s="93"/>
      <c r="Q303" s="93"/>
      <c r="R303" s="268" t="str">
        <f t="shared" si="11"/>
        <v/>
      </c>
      <c r="S303" s="273"/>
      <c r="T303" s="111"/>
      <c r="U303" s="112"/>
      <c r="V303" s="112"/>
      <c r="W303" s="112"/>
      <c r="X303" s="112"/>
      <c r="Y303" s="112"/>
    </row>
    <row r="304" spans="2:25" ht="15" outlineLevel="2" x14ac:dyDescent="0.25">
      <c r="B304" s="299"/>
      <c r="C304" s="108" t="s">
        <v>1250</v>
      </c>
      <c r="D304" s="222">
        <v>890303208</v>
      </c>
      <c r="E304" s="101" t="s">
        <v>364</v>
      </c>
      <c r="F304" s="108" t="s">
        <v>359</v>
      </c>
      <c r="G304" s="101" t="s">
        <v>365</v>
      </c>
      <c r="H304" s="101" t="s">
        <v>22</v>
      </c>
      <c r="J304" s="163">
        <v>11074047</v>
      </c>
      <c r="K304" s="125"/>
      <c r="L304" s="110">
        <v>45168</v>
      </c>
      <c r="M304" s="110">
        <v>45168</v>
      </c>
      <c r="N304" s="239">
        <f t="shared" si="6"/>
        <v>11074047</v>
      </c>
      <c r="O304" s="244">
        <v>2023</v>
      </c>
      <c r="P304" s="94">
        <f>N304*VLOOKUP(O304,IPC_2024!$A:$C,3,FALSE)</f>
        <v>11649897.444</v>
      </c>
      <c r="Q304" s="92" t="s">
        <v>1420</v>
      </c>
      <c r="R304" s="268">
        <f t="shared" si="11"/>
        <v>1.7487742527179129E-4</v>
      </c>
      <c r="S304" s="273"/>
      <c r="T304" s="111"/>
      <c r="U304" s="112"/>
      <c r="V304" s="112"/>
      <c r="W304" s="112"/>
      <c r="X304" s="112"/>
      <c r="Y304" s="112"/>
    </row>
    <row r="305" spans="2:25" ht="15" outlineLevel="1" x14ac:dyDescent="0.25">
      <c r="B305" s="299"/>
      <c r="C305" s="113"/>
      <c r="D305" s="222"/>
      <c r="E305" s="118"/>
      <c r="F305" s="108"/>
      <c r="G305" s="101"/>
      <c r="H305" s="101"/>
      <c r="J305" s="163"/>
      <c r="K305" s="125"/>
      <c r="L305" s="110"/>
      <c r="M305" s="110"/>
      <c r="N305" s="238"/>
      <c r="O305" s="244"/>
      <c r="P305" s="93"/>
      <c r="Q305" s="93"/>
      <c r="R305" s="268" t="str">
        <f t="shared" si="11"/>
        <v/>
      </c>
      <c r="S305" s="273"/>
      <c r="T305" s="111"/>
      <c r="U305" s="112"/>
      <c r="V305" s="112"/>
      <c r="W305" s="112"/>
      <c r="X305" s="112"/>
      <c r="Y305" s="112"/>
    </row>
    <row r="306" spans="2:25" ht="15" outlineLevel="2" x14ac:dyDescent="0.25">
      <c r="B306" s="299"/>
      <c r="C306" s="108" t="s">
        <v>1252</v>
      </c>
      <c r="D306" s="227">
        <v>1049616675</v>
      </c>
      <c r="E306" s="137" t="s">
        <v>1674</v>
      </c>
      <c r="F306" s="108" t="s">
        <v>1211</v>
      </c>
      <c r="G306" s="141" t="s">
        <v>1006</v>
      </c>
      <c r="H306" s="101" t="s">
        <v>139</v>
      </c>
      <c r="J306" s="163">
        <v>10000000</v>
      </c>
      <c r="K306" s="125"/>
      <c r="L306" s="114">
        <v>45410</v>
      </c>
      <c r="M306" s="114">
        <v>45410</v>
      </c>
      <c r="N306" s="239">
        <f t="shared" si="6"/>
        <v>10000000</v>
      </c>
      <c r="O306" s="243">
        <v>2024</v>
      </c>
      <c r="P306" s="94">
        <f>N306*VLOOKUP(O306,IPC_2024!$A:$C,3,FALSE)</f>
        <v>10000000</v>
      </c>
      <c r="Q306" s="92" t="s">
        <v>1420</v>
      </c>
      <c r="R306" s="268">
        <f t="shared" si="11"/>
        <v>1.5011069935371639E-4</v>
      </c>
      <c r="S306" s="274"/>
      <c r="T306" s="126"/>
      <c r="U306" s="127"/>
      <c r="V306" s="127"/>
      <c r="W306" s="127"/>
      <c r="X306" s="127"/>
      <c r="Y306" s="127"/>
    </row>
    <row r="307" spans="2:25" s="203" customFormat="1" ht="15" outlineLevel="2" x14ac:dyDescent="0.25">
      <c r="B307" s="299"/>
      <c r="C307" s="108" t="s">
        <v>1252</v>
      </c>
      <c r="D307" s="227">
        <v>16937256</v>
      </c>
      <c r="E307" s="137" t="s">
        <v>1601</v>
      </c>
      <c r="F307" s="108" t="s">
        <v>1211</v>
      </c>
      <c r="G307" s="143"/>
      <c r="H307" s="101" t="s">
        <v>139</v>
      </c>
      <c r="I307" s="101"/>
      <c r="J307" s="163">
        <v>12023120</v>
      </c>
      <c r="K307" s="125"/>
      <c r="L307" s="114">
        <v>45410</v>
      </c>
      <c r="M307" s="114">
        <v>45410</v>
      </c>
      <c r="N307" s="239">
        <f t="shared" si="6"/>
        <v>12023120</v>
      </c>
      <c r="O307" s="243">
        <v>2024</v>
      </c>
      <c r="P307" s="94">
        <f>N307*VLOOKUP(O307,IPC_2024!$A:$C,3,FALSE)</f>
        <v>12023120</v>
      </c>
      <c r="Q307" s="92" t="s">
        <v>1420</v>
      </c>
      <c r="R307" s="268">
        <f t="shared" si="11"/>
        <v>1.8047989516136546E-4</v>
      </c>
      <c r="S307" s="274"/>
      <c r="T307" s="126"/>
      <c r="U307" s="127"/>
      <c r="V307" s="127"/>
      <c r="W307" s="127"/>
      <c r="X307" s="127"/>
      <c r="Y307" s="127"/>
    </row>
    <row r="308" spans="2:25" s="203" customFormat="1" ht="15" outlineLevel="2" x14ac:dyDescent="0.25">
      <c r="B308" s="299"/>
      <c r="C308" s="108" t="s">
        <v>1252</v>
      </c>
      <c r="D308" s="227">
        <v>66660927</v>
      </c>
      <c r="E308" s="137" t="s">
        <v>1720</v>
      </c>
      <c r="F308" s="108" t="s">
        <v>1211</v>
      </c>
      <c r="G308" s="141" t="s">
        <v>910</v>
      </c>
      <c r="H308" s="101" t="s">
        <v>139</v>
      </c>
      <c r="I308" s="101"/>
      <c r="J308" s="163">
        <v>6500000</v>
      </c>
      <c r="K308" s="125"/>
      <c r="L308" s="114">
        <v>45410</v>
      </c>
      <c r="M308" s="114">
        <v>45410</v>
      </c>
      <c r="N308" s="239">
        <f t="shared" si="6"/>
        <v>6500000</v>
      </c>
      <c r="O308" s="243">
        <v>2024</v>
      </c>
      <c r="P308" s="94">
        <f>N308*VLOOKUP(O308,IPC_2024!$A:$C,3,FALSE)</f>
        <v>6500000</v>
      </c>
      <c r="Q308" s="92" t="s">
        <v>1420</v>
      </c>
      <c r="R308" s="268">
        <f t="shared" si="11"/>
        <v>9.7571954579915647E-5</v>
      </c>
      <c r="S308" s="274"/>
      <c r="T308" s="126"/>
      <c r="U308" s="127"/>
      <c r="V308" s="127"/>
      <c r="W308" s="127"/>
      <c r="X308" s="127"/>
      <c r="Y308" s="127"/>
    </row>
    <row r="309" spans="2:25" s="203" customFormat="1" ht="15" outlineLevel="2" x14ac:dyDescent="0.25">
      <c r="B309" s="299"/>
      <c r="C309" s="108" t="s">
        <v>1252</v>
      </c>
      <c r="D309" s="227">
        <v>6334058</v>
      </c>
      <c r="E309" s="137" t="s">
        <v>1653</v>
      </c>
      <c r="F309" s="108" t="s">
        <v>1211</v>
      </c>
      <c r="G309" s="141" t="s">
        <v>1048</v>
      </c>
      <c r="H309" s="101" t="s">
        <v>139</v>
      </c>
      <c r="I309" s="101"/>
      <c r="J309" s="163">
        <v>6600000</v>
      </c>
      <c r="K309" s="125"/>
      <c r="L309" s="114">
        <v>45410</v>
      </c>
      <c r="M309" s="114">
        <v>45410</v>
      </c>
      <c r="N309" s="239">
        <f t="shared" si="6"/>
        <v>6600000</v>
      </c>
      <c r="O309" s="243">
        <v>2024</v>
      </c>
      <c r="P309" s="94">
        <f>N309*VLOOKUP(O309,IPC_2024!$A:$C,3,FALSE)</f>
        <v>6600000</v>
      </c>
      <c r="Q309" s="92" t="s">
        <v>1420</v>
      </c>
      <c r="R309" s="268">
        <f t="shared" si="11"/>
        <v>9.9073061573452817E-5</v>
      </c>
      <c r="S309" s="274"/>
      <c r="T309" s="126"/>
      <c r="U309" s="127"/>
      <c r="V309" s="127"/>
      <c r="W309" s="127"/>
      <c r="X309" s="127"/>
      <c r="Y309" s="127"/>
    </row>
    <row r="310" spans="2:25" s="203" customFormat="1" ht="25.5" outlineLevel="2" x14ac:dyDescent="0.25">
      <c r="B310" s="299"/>
      <c r="C310" s="108" t="s">
        <v>1252</v>
      </c>
      <c r="D310" s="227">
        <v>14637064</v>
      </c>
      <c r="E310" s="137" t="s">
        <v>1522</v>
      </c>
      <c r="F310" s="108" t="s">
        <v>1211</v>
      </c>
      <c r="G310" s="142" t="s">
        <v>850</v>
      </c>
      <c r="H310" s="101" t="s">
        <v>139</v>
      </c>
      <c r="I310" s="101"/>
      <c r="J310" s="163">
        <v>15485550</v>
      </c>
      <c r="K310" s="125"/>
      <c r="L310" s="114">
        <v>45410</v>
      </c>
      <c r="M310" s="114">
        <v>45410</v>
      </c>
      <c r="N310" s="239">
        <f t="shared" si="6"/>
        <v>15485550</v>
      </c>
      <c r="O310" s="243">
        <v>2024</v>
      </c>
      <c r="P310" s="94">
        <f>N310*VLOOKUP(O310,IPC_2024!$A:$C,3,FALSE)</f>
        <v>15485550</v>
      </c>
      <c r="Q310" s="92" t="s">
        <v>1420</v>
      </c>
      <c r="R310" s="268">
        <f t="shared" si="11"/>
        <v>2.3245467403769428E-4</v>
      </c>
      <c r="S310" s="274"/>
      <c r="T310" s="126"/>
      <c r="U310" s="127"/>
      <c r="V310" s="127"/>
      <c r="W310" s="127"/>
      <c r="X310" s="127"/>
      <c r="Y310" s="127"/>
    </row>
    <row r="311" spans="2:25" s="203" customFormat="1" ht="15" outlineLevel="2" x14ac:dyDescent="0.25">
      <c r="B311" s="299"/>
      <c r="C311" s="108" t="s">
        <v>1252</v>
      </c>
      <c r="D311" s="227">
        <v>1067460055</v>
      </c>
      <c r="E311" s="137" t="s">
        <v>1605</v>
      </c>
      <c r="F311" s="108" t="s">
        <v>1211</v>
      </c>
      <c r="G311" s="142" t="s">
        <v>858</v>
      </c>
      <c r="H311" s="101" t="s">
        <v>139</v>
      </c>
      <c r="I311" s="101"/>
      <c r="J311" s="163">
        <v>16000000</v>
      </c>
      <c r="K311" s="125"/>
      <c r="L311" s="114">
        <v>45410</v>
      </c>
      <c r="M311" s="114">
        <v>45410</v>
      </c>
      <c r="N311" s="239">
        <f t="shared" si="6"/>
        <v>16000000</v>
      </c>
      <c r="O311" s="243">
        <v>2024</v>
      </c>
      <c r="P311" s="94">
        <f>N311*VLOOKUP(O311,IPC_2024!$A:$C,3,FALSE)</f>
        <v>16000000</v>
      </c>
      <c r="Q311" s="92" t="s">
        <v>1420</v>
      </c>
      <c r="R311" s="268">
        <f t="shared" si="11"/>
        <v>2.4017711896594623E-4</v>
      </c>
      <c r="S311" s="274"/>
      <c r="T311" s="126"/>
      <c r="U311" s="127"/>
      <c r="V311" s="127"/>
      <c r="W311" s="127"/>
      <c r="X311" s="127"/>
      <c r="Y311" s="127"/>
    </row>
    <row r="312" spans="2:25" s="203" customFormat="1" ht="15" outlineLevel="2" x14ac:dyDescent="0.25">
      <c r="B312" s="299"/>
      <c r="C312" s="108" t="s">
        <v>1252</v>
      </c>
      <c r="D312" s="227">
        <v>1116264519</v>
      </c>
      <c r="E312" s="137" t="s">
        <v>1741</v>
      </c>
      <c r="F312" s="108" t="s">
        <v>1211</v>
      </c>
      <c r="G312" s="141" t="s">
        <v>1071</v>
      </c>
      <c r="H312" s="101" t="s">
        <v>139</v>
      </c>
      <c r="I312" s="101"/>
      <c r="J312" s="163">
        <v>14000000</v>
      </c>
      <c r="K312" s="125"/>
      <c r="L312" s="114">
        <v>45410</v>
      </c>
      <c r="M312" s="114">
        <v>45410</v>
      </c>
      <c r="N312" s="239">
        <f t="shared" si="6"/>
        <v>14000000</v>
      </c>
      <c r="O312" s="243">
        <v>2024</v>
      </c>
      <c r="P312" s="94">
        <f>N312*VLOOKUP(O312,IPC_2024!$A:$C,3,FALSE)</f>
        <v>14000000</v>
      </c>
      <c r="Q312" s="92" t="s">
        <v>1420</v>
      </c>
      <c r="R312" s="268">
        <f t="shared" si="11"/>
        <v>2.1015497909520294E-4</v>
      </c>
      <c r="S312" s="274"/>
      <c r="T312" s="126"/>
      <c r="U312" s="127"/>
      <c r="V312" s="127"/>
      <c r="W312" s="127"/>
      <c r="X312" s="127"/>
      <c r="Y312" s="127"/>
    </row>
    <row r="313" spans="2:25" ht="15" outlineLevel="2" x14ac:dyDescent="0.25">
      <c r="B313" s="299"/>
      <c r="C313" s="108" t="s">
        <v>1252</v>
      </c>
      <c r="D313" s="227">
        <v>98398304</v>
      </c>
      <c r="E313" s="137" t="s">
        <v>1722</v>
      </c>
      <c r="F313" s="108" t="s">
        <v>1212</v>
      </c>
      <c r="G313" s="143" t="s">
        <v>1353</v>
      </c>
      <c r="H313" s="101" t="s">
        <v>139</v>
      </c>
      <c r="J313" s="163">
        <v>5200000</v>
      </c>
      <c r="K313" s="125"/>
      <c r="L313" s="114">
        <v>45410</v>
      </c>
      <c r="M313" s="114">
        <v>45410</v>
      </c>
      <c r="N313" s="239">
        <f t="shared" si="6"/>
        <v>5200000</v>
      </c>
      <c r="O313" s="243">
        <v>2024</v>
      </c>
      <c r="P313" s="94">
        <f>N313*VLOOKUP(O313,IPC_2024!$A:$C,3,FALSE)</f>
        <v>5200000</v>
      </c>
      <c r="Q313" s="92" t="s">
        <v>1420</v>
      </c>
      <c r="R313" s="268">
        <f t="shared" si="11"/>
        <v>7.805756366393252E-5</v>
      </c>
      <c r="S313" s="274"/>
      <c r="T313" s="126"/>
      <c r="U313" s="127"/>
      <c r="V313" s="127"/>
      <c r="W313" s="127"/>
      <c r="X313" s="127"/>
      <c r="Y313" s="127"/>
    </row>
    <row r="314" spans="2:25" ht="15" outlineLevel="2" x14ac:dyDescent="0.25">
      <c r="B314" s="299"/>
      <c r="C314" s="108" t="s">
        <v>1252</v>
      </c>
      <c r="D314" s="227">
        <v>94553138</v>
      </c>
      <c r="E314" s="137" t="s">
        <v>1645</v>
      </c>
      <c r="F314" s="108" t="s">
        <v>1211</v>
      </c>
      <c r="G314" s="142" t="s">
        <v>835</v>
      </c>
      <c r="H314" s="101" t="s">
        <v>139</v>
      </c>
      <c r="J314" s="163">
        <v>20883670.219999999</v>
      </c>
      <c r="K314" s="125"/>
      <c r="L314" s="114">
        <v>45410</v>
      </c>
      <c r="M314" s="114">
        <v>45410</v>
      </c>
      <c r="N314" s="239">
        <f t="shared" si="6"/>
        <v>20883670.219999999</v>
      </c>
      <c r="O314" s="243">
        <v>2024</v>
      </c>
      <c r="P314" s="94">
        <f>N314*VLOOKUP(O314,IPC_2024!$A:$C,3,FALSE)</f>
        <v>20883670.219999999</v>
      </c>
      <c r="Q314" s="92" t="s">
        <v>1420</v>
      </c>
      <c r="R314" s="268">
        <f t="shared" si="11"/>
        <v>3.1348623417965801E-4</v>
      </c>
      <c r="S314" s="274"/>
      <c r="T314" s="126"/>
      <c r="U314" s="127"/>
      <c r="V314" s="127"/>
      <c r="W314" s="127"/>
      <c r="X314" s="127"/>
      <c r="Y314" s="127"/>
    </row>
    <row r="315" spans="2:25" ht="15" outlineLevel="2" x14ac:dyDescent="0.25">
      <c r="B315" s="299"/>
      <c r="C315" s="108" t="s">
        <v>1252</v>
      </c>
      <c r="D315" s="222">
        <v>16888891</v>
      </c>
      <c r="E315" s="137" t="s">
        <v>1548</v>
      </c>
      <c r="F315" s="108" t="s">
        <v>1211</v>
      </c>
      <c r="G315" s="138"/>
      <c r="H315" s="101" t="s">
        <v>139</v>
      </c>
      <c r="J315" s="163">
        <v>136278900</v>
      </c>
      <c r="K315" s="125"/>
      <c r="L315" s="114">
        <v>45410</v>
      </c>
      <c r="M315" s="114">
        <v>45410</v>
      </c>
      <c r="N315" s="239">
        <f t="shared" si="6"/>
        <v>136278900</v>
      </c>
      <c r="O315" s="243">
        <v>2024</v>
      </c>
      <c r="P315" s="94">
        <f>N315*VLOOKUP(O315,IPC_2024!$A:$C,3,FALSE)</f>
        <v>136278900</v>
      </c>
      <c r="Q315" s="92" t="s">
        <v>1420</v>
      </c>
      <c r="R315" s="268">
        <f t="shared" si="11"/>
        <v>2.0456920986155181E-3</v>
      </c>
      <c r="S315" s="274"/>
      <c r="T315" s="126"/>
      <c r="U315" s="127"/>
      <c r="V315" s="127"/>
      <c r="W315" s="127"/>
      <c r="X315" s="127"/>
      <c r="Y315" s="127"/>
    </row>
    <row r="316" spans="2:25" ht="15" outlineLevel="2" x14ac:dyDescent="0.25">
      <c r="B316" s="299"/>
      <c r="C316" s="108" t="s">
        <v>1252</v>
      </c>
      <c r="D316" s="222">
        <v>1118256828</v>
      </c>
      <c r="E316" s="137" t="s">
        <v>1666</v>
      </c>
      <c r="F316" s="108" t="s">
        <v>1211</v>
      </c>
      <c r="G316" s="138"/>
      <c r="H316" s="101" t="s">
        <v>139</v>
      </c>
      <c r="J316" s="163">
        <v>109023120</v>
      </c>
      <c r="K316" s="125"/>
      <c r="L316" s="114">
        <v>45410</v>
      </c>
      <c r="M316" s="114">
        <v>45410</v>
      </c>
      <c r="N316" s="239">
        <f t="shared" si="6"/>
        <v>109023120</v>
      </c>
      <c r="O316" s="243">
        <v>2024</v>
      </c>
      <c r="P316" s="94">
        <f>N316*VLOOKUP(O316,IPC_2024!$A:$C,3,FALSE)</f>
        <v>109023120</v>
      </c>
      <c r="Q316" s="92" t="s">
        <v>1420</v>
      </c>
      <c r="R316" s="268">
        <f t="shared" si="11"/>
        <v>1.6365536788924145E-3</v>
      </c>
      <c r="S316" s="274"/>
      <c r="T316" s="126"/>
      <c r="U316" s="127"/>
      <c r="V316" s="127"/>
      <c r="W316" s="127"/>
      <c r="X316" s="127"/>
      <c r="Y316" s="127"/>
    </row>
    <row r="317" spans="2:25" ht="15" outlineLevel="2" x14ac:dyDescent="0.25">
      <c r="B317" s="299"/>
      <c r="C317" s="108" t="s">
        <v>1252</v>
      </c>
      <c r="D317" s="227">
        <v>1144174633</v>
      </c>
      <c r="E317" s="137" t="s">
        <v>1647</v>
      </c>
      <c r="F317" s="108" t="s">
        <v>1211</v>
      </c>
      <c r="G317" s="145" t="s">
        <v>862</v>
      </c>
      <c r="H317" s="101" t="s">
        <v>139</v>
      </c>
      <c r="J317" s="163">
        <v>10478900</v>
      </c>
      <c r="K317" s="125"/>
      <c r="L317" s="114">
        <v>45410</v>
      </c>
      <c r="M317" s="114">
        <v>45410</v>
      </c>
      <c r="N317" s="239">
        <f t="shared" si="6"/>
        <v>10478900</v>
      </c>
      <c r="O317" s="243">
        <v>2024</v>
      </c>
      <c r="P317" s="94">
        <f>N317*VLOOKUP(O317,IPC_2024!$A:$C,3,FALSE)</f>
        <v>10478900</v>
      </c>
      <c r="Q317" s="92" t="s">
        <v>1420</v>
      </c>
      <c r="R317" s="268">
        <f t="shared" si="11"/>
        <v>1.5729950074576586E-4</v>
      </c>
      <c r="S317" s="274"/>
      <c r="T317" s="126"/>
      <c r="U317" s="127"/>
      <c r="V317" s="127"/>
      <c r="W317" s="127"/>
      <c r="X317" s="127"/>
      <c r="Y317" s="127"/>
    </row>
    <row r="318" spans="2:25" ht="15" outlineLevel="2" x14ac:dyDescent="0.25">
      <c r="B318" s="299"/>
      <c r="C318" s="108" t="s">
        <v>1252</v>
      </c>
      <c r="D318" s="227">
        <v>1144082692</v>
      </c>
      <c r="E318" s="137" t="s">
        <v>1698</v>
      </c>
      <c r="F318" s="108" t="s">
        <v>1211</v>
      </c>
      <c r="G318" s="143"/>
      <c r="H318" s="101" t="s">
        <v>139</v>
      </c>
      <c r="J318" s="163">
        <v>5500000</v>
      </c>
      <c r="K318" s="125"/>
      <c r="L318" s="114">
        <v>45410</v>
      </c>
      <c r="M318" s="114">
        <v>45410</v>
      </c>
      <c r="N318" s="239">
        <f t="shared" si="6"/>
        <v>5500000</v>
      </c>
      <c r="O318" s="243">
        <v>2024</v>
      </c>
      <c r="P318" s="94">
        <f>N318*VLOOKUP(O318,IPC_2024!$A:$C,3,FALSE)</f>
        <v>5500000</v>
      </c>
      <c r="Q318" s="92" t="s">
        <v>1420</v>
      </c>
      <c r="R318" s="268">
        <f t="shared" si="11"/>
        <v>8.2560884644544016E-5</v>
      </c>
      <c r="S318" s="274"/>
      <c r="T318" s="126"/>
      <c r="U318" s="127"/>
      <c r="V318" s="127"/>
      <c r="W318" s="127"/>
      <c r="X318" s="127"/>
      <c r="Y318" s="127"/>
    </row>
    <row r="319" spans="2:25" ht="15" outlineLevel="2" x14ac:dyDescent="0.25">
      <c r="B319" s="299"/>
      <c r="C319" s="108" t="s">
        <v>1252</v>
      </c>
      <c r="D319" s="227">
        <v>1144138871</v>
      </c>
      <c r="E319" s="137" t="s">
        <v>1591</v>
      </c>
      <c r="F319" s="108" t="s">
        <v>1211</v>
      </c>
      <c r="G319" s="141" t="s">
        <v>928</v>
      </c>
      <c r="H319" s="101" t="s">
        <v>139</v>
      </c>
      <c r="J319" s="163">
        <v>12279000</v>
      </c>
      <c r="K319" s="125"/>
      <c r="L319" s="114">
        <v>45410</v>
      </c>
      <c r="M319" s="114">
        <v>45410</v>
      </c>
      <c r="N319" s="239">
        <f t="shared" si="6"/>
        <v>12279000</v>
      </c>
      <c r="O319" s="243">
        <v>2024</v>
      </c>
      <c r="P319" s="94">
        <f>N319*VLOOKUP(O319,IPC_2024!$A:$C,3,FALSE)</f>
        <v>12279000</v>
      </c>
      <c r="Q319" s="92" t="s">
        <v>1420</v>
      </c>
      <c r="R319" s="268">
        <f t="shared" si="11"/>
        <v>1.8432092773642834E-4</v>
      </c>
      <c r="S319" s="274"/>
      <c r="T319" s="126"/>
      <c r="U319" s="127"/>
      <c r="V319" s="127"/>
      <c r="W319" s="127"/>
      <c r="X319" s="127"/>
      <c r="Y319" s="127"/>
    </row>
    <row r="320" spans="2:25" ht="15" outlineLevel="2" x14ac:dyDescent="0.25">
      <c r="B320" s="299"/>
      <c r="C320" s="108" t="s">
        <v>1252</v>
      </c>
      <c r="D320" s="227">
        <v>6200067</v>
      </c>
      <c r="E320" s="137" t="s">
        <v>1678</v>
      </c>
      <c r="F320" s="108" t="s">
        <v>1211</v>
      </c>
      <c r="G320" s="141" t="s">
        <v>1100</v>
      </c>
      <c r="H320" s="101" t="s">
        <v>139</v>
      </c>
      <c r="J320" s="163">
        <v>6350000</v>
      </c>
      <c r="K320" s="125"/>
      <c r="L320" s="114">
        <v>45410</v>
      </c>
      <c r="M320" s="114">
        <v>45410</v>
      </c>
      <c r="N320" s="239">
        <f t="shared" si="6"/>
        <v>6350000</v>
      </c>
      <c r="O320" s="243">
        <v>2024</v>
      </c>
      <c r="P320" s="94">
        <f>N320*VLOOKUP(O320,IPC_2024!$A:$C,3,FALSE)</f>
        <v>6350000</v>
      </c>
      <c r="Q320" s="92" t="s">
        <v>1420</v>
      </c>
      <c r="R320" s="268">
        <f t="shared" si="11"/>
        <v>9.5320294089609912E-5</v>
      </c>
      <c r="S320" s="274"/>
      <c r="T320" s="126"/>
      <c r="U320" s="127"/>
      <c r="V320" s="127"/>
      <c r="W320" s="127"/>
      <c r="X320" s="127"/>
      <c r="Y320" s="127"/>
    </row>
    <row r="321" spans="2:25" ht="15" outlineLevel="2" x14ac:dyDescent="0.25">
      <c r="B321" s="299"/>
      <c r="C321" s="108" t="s">
        <v>1252</v>
      </c>
      <c r="D321" s="227">
        <v>29178866</v>
      </c>
      <c r="E321" s="137" t="s">
        <v>1558</v>
      </c>
      <c r="F321" s="108" t="s">
        <v>1211</v>
      </c>
      <c r="G321" s="141" t="s">
        <v>923</v>
      </c>
      <c r="H321" s="101" t="s">
        <v>139</v>
      </c>
      <c r="J321" s="163">
        <v>13400000</v>
      </c>
      <c r="K321" s="125"/>
      <c r="L321" s="114">
        <v>45410</v>
      </c>
      <c r="M321" s="114">
        <v>45410</v>
      </c>
      <c r="N321" s="239">
        <f t="shared" si="6"/>
        <v>13400000</v>
      </c>
      <c r="O321" s="243">
        <v>2024</v>
      </c>
      <c r="P321" s="94">
        <f>N321*VLOOKUP(O321,IPC_2024!$A:$C,3,FALSE)</f>
        <v>13400000</v>
      </c>
      <c r="Q321" s="92" t="s">
        <v>1420</v>
      </c>
      <c r="R321" s="268">
        <f t="shared" si="11"/>
        <v>2.0114833713397997E-4</v>
      </c>
      <c r="S321" s="274"/>
      <c r="T321" s="126"/>
      <c r="U321" s="127"/>
      <c r="V321" s="127"/>
      <c r="W321" s="127"/>
      <c r="X321" s="127"/>
      <c r="Y321" s="127"/>
    </row>
    <row r="322" spans="2:25" ht="15" outlineLevel="2" x14ac:dyDescent="0.25">
      <c r="B322" s="299"/>
      <c r="C322" s="108" t="s">
        <v>1252</v>
      </c>
      <c r="D322" s="227">
        <v>1116262495</v>
      </c>
      <c r="E322" s="137" t="s">
        <v>1662</v>
      </c>
      <c r="F322" s="108" t="s">
        <v>1211</v>
      </c>
      <c r="G322" s="143"/>
      <c r="H322" s="101" t="s">
        <v>139</v>
      </c>
      <c r="J322" s="163">
        <v>23499999.977499962</v>
      </c>
      <c r="K322" s="125"/>
      <c r="L322" s="114">
        <v>45410</v>
      </c>
      <c r="M322" s="114">
        <v>45410</v>
      </c>
      <c r="N322" s="239">
        <f t="shared" si="6"/>
        <v>23499999.977499962</v>
      </c>
      <c r="O322" s="243">
        <v>2024</v>
      </c>
      <c r="P322" s="94">
        <f>N322*VLOOKUP(O322,IPC_2024!$A:$C,3,FALSE)</f>
        <v>23499999.977499962</v>
      </c>
      <c r="Q322" s="92" t="s">
        <v>1420</v>
      </c>
      <c r="R322" s="268">
        <f t="shared" si="11"/>
        <v>3.5276014314348386E-4</v>
      </c>
      <c r="S322" s="274"/>
      <c r="T322" s="126"/>
      <c r="U322" s="127"/>
      <c r="V322" s="127"/>
      <c r="W322" s="127"/>
      <c r="X322" s="127"/>
      <c r="Y322" s="127"/>
    </row>
    <row r="323" spans="2:25" ht="15" outlineLevel="2" x14ac:dyDescent="0.25">
      <c r="B323" s="299"/>
      <c r="C323" s="108" t="s">
        <v>1252</v>
      </c>
      <c r="D323" s="227">
        <v>1127961366</v>
      </c>
      <c r="E323" s="137" t="s">
        <v>1562</v>
      </c>
      <c r="F323" s="108" t="s">
        <v>1212</v>
      </c>
      <c r="G323" s="144" t="s">
        <v>1361</v>
      </c>
      <c r="H323" s="101" t="s">
        <v>139</v>
      </c>
      <c r="J323" s="163">
        <v>12500000</v>
      </c>
      <c r="K323" s="125"/>
      <c r="L323" s="114">
        <v>45410</v>
      </c>
      <c r="M323" s="114">
        <v>45410</v>
      </c>
      <c r="N323" s="239">
        <f t="shared" si="6"/>
        <v>12500000</v>
      </c>
      <c r="O323" s="243">
        <v>2024</v>
      </c>
      <c r="P323" s="94">
        <f>N323*VLOOKUP(O323,IPC_2024!$A:$C,3,FALSE)</f>
        <v>12500000</v>
      </c>
      <c r="Q323" s="92" t="s">
        <v>1420</v>
      </c>
      <c r="R323" s="268">
        <f t="shared" si="11"/>
        <v>1.8763837419214548E-4</v>
      </c>
      <c r="S323" s="274"/>
      <c r="T323" s="126"/>
      <c r="U323" s="127"/>
      <c r="V323" s="127"/>
      <c r="W323" s="127"/>
      <c r="X323" s="127"/>
      <c r="Y323" s="127"/>
    </row>
    <row r="324" spans="2:25" ht="15" outlineLevel="2" x14ac:dyDescent="0.25">
      <c r="B324" s="299"/>
      <c r="C324" s="108" t="s">
        <v>1252</v>
      </c>
      <c r="D324" s="227" t="s">
        <v>841</v>
      </c>
      <c r="E324" s="137" t="s">
        <v>840</v>
      </c>
      <c r="F324" s="108" t="s">
        <v>1211</v>
      </c>
      <c r="G324" s="142" t="s">
        <v>842</v>
      </c>
      <c r="H324" s="101" t="s">
        <v>139</v>
      </c>
      <c r="J324" s="163">
        <v>122651010</v>
      </c>
      <c r="K324" s="125"/>
      <c r="L324" s="114">
        <v>45410</v>
      </c>
      <c r="M324" s="114">
        <v>45410</v>
      </c>
      <c r="N324" s="239">
        <f t="shared" si="6"/>
        <v>122651010</v>
      </c>
      <c r="O324" s="243">
        <v>2024</v>
      </c>
      <c r="P324" s="94">
        <f>N324*VLOOKUP(O324,IPC_2024!$A:$C,3,FALSE)</f>
        <v>122651010</v>
      </c>
      <c r="Q324" s="92" t="s">
        <v>1420</v>
      </c>
      <c r="R324" s="268">
        <f t="shared" si="11"/>
        <v>1.8411228887539662E-3</v>
      </c>
      <c r="S324" s="274"/>
      <c r="T324" s="126"/>
      <c r="U324" s="127"/>
      <c r="V324" s="127"/>
      <c r="W324" s="127"/>
      <c r="X324" s="127"/>
      <c r="Y324" s="127"/>
    </row>
    <row r="325" spans="2:25" ht="15" outlineLevel="2" x14ac:dyDescent="0.25">
      <c r="B325" s="299"/>
      <c r="C325" s="108" t="s">
        <v>1252</v>
      </c>
      <c r="D325" s="227">
        <v>94551400</v>
      </c>
      <c r="E325" s="137" t="s">
        <v>1746</v>
      </c>
      <c r="F325" s="108" t="s">
        <v>1211</v>
      </c>
      <c r="G325" s="143"/>
      <c r="H325" s="101" t="s">
        <v>139</v>
      </c>
      <c r="J325" s="163">
        <v>10000000</v>
      </c>
      <c r="K325" s="125"/>
      <c r="L325" s="114">
        <v>45410</v>
      </c>
      <c r="M325" s="114">
        <v>45410</v>
      </c>
      <c r="N325" s="239">
        <f t="shared" si="6"/>
        <v>10000000</v>
      </c>
      <c r="O325" s="243">
        <v>2024</v>
      </c>
      <c r="P325" s="94">
        <f>N325*VLOOKUP(O325,IPC_2024!$A:$C,3,FALSE)</f>
        <v>10000000</v>
      </c>
      <c r="Q325" s="92" t="s">
        <v>1420</v>
      </c>
      <c r="R325" s="268">
        <f t="shared" si="11"/>
        <v>1.5011069935371639E-4</v>
      </c>
      <c r="S325" s="274"/>
      <c r="T325" s="126"/>
      <c r="U325" s="127"/>
      <c r="V325" s="127"/>
      <c r="W325" s="127"/>
      <c r="X325" s="127"/>
      <c r="Y325" s="127"/>
    </row>
    <row r="326" spans="2:25" ht="15" outlineLevel="2" x14ac:dyDescent="0.25">
      <c r="B326" s="299"/>
      <c r="C326" s="108" t="s">
        <v>1252</v>
      </c>
      <c r="D326" s="227">
        <v>67032244</v>
      </c>
      <c r="E326" s="137" t="s">
        <v>1700</v>
      </c>
      <c r="F326" s="108" t="s">
        <v>1211</v>
      </c>
      <c r="G326" s="142" t="s">
        <v>1346</v>
      </c>
      <c r="H326" s="101" t="s">
        <v>139</v>
      </c>
      <c r="J326" s="163">
        <v>95395230</v>
      </c>
      <c r="K326" s="125"/>
      <c r="L326" s="114">
        <v>45410</v>
      </c>
      <c r="M326" s="114">
        <v>45410</v>
      </c>
      <c r="N326" s="239">
        <f t="shared" si="6"/>
        <v>95395230</v>
      </c>
      <c r="O326" s="243">
        <v>2024</v>
      </c>
      <c r="P326" s="94">
        <f>N326*VLOOKUP(O326,IPC_2024!$A:$C,3,FALSE)</f>
        <v>95395230</v>
      </c>
      <c r="Q326" s="92" t="s">
        <v>1420</v>
      </c>
      <c r="R326" s="268">
        <f t="shared" ref="R326:R389" si="12">IF(Q326="TOTAL",P326/$P$1153,"")</f>
        <v>1.4319844690308626E-3</v>
      </c>
      <c r="S326" s="274"/>
      <c r="T326" s="126"/>
      <c r="U326" s="127"/>
      <c r="V326" s="127"/>
      <c r="W326" s="127"/>
      <c r="X326" s="127"/>
      <c r="Y326" s="127"/>
    </row>
    <row r="327" spans="2:25" ht="15" outlineLevel="2" x14ac:dyDescent="0.25">
      <c r="B327" s="299"/>
      <c r="C327" s="108" t="s">
        <v>1252</v>
      </c>
      <c r="D327" s="227">
        <v>1027887825</v>
      </c>
      <c r="E327" s="137" t="s">
        <v>1715</v>
      </c>
      <c r="F327" s="108" t="s">
        <v>1211</v>
      </c>
      <c r="G327" s="141" t="s">
        <v>970</v>
      </c>
      <c r="H327" s="101" t="s">
        <v>139</v>
      </c>
      <c r="J327" s="163">
        <v>19852600</v>
      </c>
      <c r="K327" s="125"/>
      <c r="L327" s="114">
        <v>45410</v>
      </c>
      <c r="M327" s="114">
        <v>45410</v>
      </c>
      <c r="N327" s="239">
        <f t="shared" si="6"/>
        <v>19852600</v>
      </c>
      <c r="O327" s="243">
        <v>2024</v>
      </c>
      <c r="P327" s="94">
        <f>N327*VLOOKUP(O327,IPC_2024!$A:$C,3,FALSE)</f>
        <v>19852600</v>
      </c>
      <c r="Q327" s="92" t="s">
        <v>1420</v>
      </c>
      <c r="R327" s="268">
        <f t="shared" si="12"/>
        <v>2.9800876699895897E-4</v>
      </c>
      <c r="S327" s="274"/>
      <c r="T327" s="126"/>
      <c r="U327" s="127"/>
      <c r="V327" s="127"/>
      <c r="W327" s="127"/>
      <c r="X327" s="127"/>
      <c r="Y327" s="127"/>
    </row>
    <row r="328" spans="2:25" ht="15" outlineLevel="2" x14ac:dyDescent="0.25">
      <c r="B328" s="299"/>
      <c r="C328" s="108" t="s">
        <v>1252</v>
      </c>
      <c r="D328" s="227">
        <v>31986152</v>
      </c>
      <c r="E328" s="137" t="s">
        <v>1726</v>
      </c>
      <c r="F328" s="108" t="s">
        <v>1211</v>
      </c>
      <c r="G328" s="142" t="s">
        <v>886</v>
      </c>
      <c r="H328" s="101" t="s">
        <v>139</v>
      </c>
      <c r="J328" s="163">
        <v>51000000</v>
      </c>
      <c r="K328" s="125"/>
      <c r="L328" s="114">
        <v>45410</v>
      </c>
      <c r="M328" s="114">
        <v>45410</v>
      </c>
      <c r="N328" s="239">
        <f t="shared" si="6"/>
        <v>51000000</v>
      </c>
      <c r="O328" s="243">
        <v>2024</v>
      </c>
      <c r="P328" s="94">
        <f>N328*VLOOKUP(O328,IPC_2024!$A:$C,3,FALSE)</f>
        <v>51000000</v>
      </c>
      <c r="Q328" s="92" t="s">
        <v>1420</v>
      </c>
      <c r="R328" s="268">
        <f t="shared" si="12"/>
        <v>7.6556456670395356E-4</v>
      </c>
      <c r="S328" s="274"/>
      <c r="T328" s="126"/>
      <c r="U328" s="127"/>
      <c r="V328" s="127"/>
      <c r="W328" s="127"/>
      <c r="X328" s="127"/>
      <c r="Y328" s="127"/>
    </row>
    <row r="329" spans="2:25" ht="15" outlineLevel="2" x14ac:dyDescent="0.25">
      <c r="B329" s="299"/>
      <c r="C329" s="108" t="s">
        <v>1252</v>
      </c>
      <c r="D329" s="227">
        <v>10308674</v>
      </c>
      <c r="E329" s="137" t="s">
        <v>1643</v>
      </c>
      <c r="F329" s="108" t="s">
        <v>1211</v>
      </c>
      <c r="G329" s="143"/>
      <c r="H329" s="101" t="s">
        <v>139</v>
      </c>
      <c r="J329" s="163">
        <v>13691382</v>
      </c>
      <c r="K329" s="125"/>
      <c r="L329" s="114">
        <v>45410</v>
      </c>
      <c r="M329" s="114">
        <v>45410</v>
      </c>
      <c r="N329" s="239">
        <f t="shared" si="6"/>
        <v>13691382</v>
      </c>
      <c r="O329" s="243">
        <v>2024</v>
      </c>
      <c r="P329" s="94">
        <f>N329*VLOOKUP(O329,IPC_2024!$A:$C,3,FALSE)</f>
        <v>13691382</v>
      </c>
      <c r="Q329" s="92" t="s">
        <v>1420</v>
      </c>
      <c r="R329" s="268">
        <f t="shared" si="12"/>
        <v>2.0552229271388842E-4</v>
      </c>
      <c r="S329" s="274"/>
      <c r="T329" s="126"/>
      <c r="U329" s="127"/>
      <c r="V329" s="127"/>
      <c r="W329" s="127"/>
      <c r="X329" s="127"/>
      <c r="Y329" s="127"/>
    </row>
    <row r="330" spans="2:25" ht="15" outlineLevel="2" x14ac:dyDescent="0.25">
      <c r="B330" s="299"/>
      <c r="C330" s="108" t="s">
        <v>1252</v>
      </c>
      <c r="D330" s="227">
        <v>79804193</v>
      </c>
      <c r="E330" s="137" t="s">
        <v>1748</v>
      </c>
      <c r="F330" s="108" t="s">
        <v>1211</v>
      </c>
      <c r="G330" s="141" t="s">
        <v>988</v>
      </c>
      <c r="H330" s="101" t="s">
        <v>139</v>
      </c>
      <c r="J330" s="163">
        <v>15852600</v>
      </c>
      <c r="K330" s="125"/>
      <c r="L330" s="114"/>
      <c r="M330" s="114">
        <v>45016</v>
      </c>
      <c r="N330" s="239">
        <f t="shared" si="6"/>
        <v>15852600</v>
      </c>
      <c r="O330" s="243">
        <v>2023</v>
      </c>
      <c r="P330" s="94">
        <f>N330*VLOOKUP(O330,IPC_2024!$A:$C,3,FALSE)</f>
        <v>16676935.200000001</v>
      </c>
      <c r="Q330" s="92" t="s">
        <v>1420</v>
      </c>
      <c r="R330" s="268">
        <f t="shared" si="12"/>
        <v>2.5033864059486103E-4</v>
      </c>
      <c r="S330" s="274"/>
      <c r="T330" s="126"/>
      <c r="U330" s="127"/>
      <c r="V330" s="127"/>
      <c r="W330" s="127"/>
      <c r="X330" s="127"/>
      <c r="Y330" s="127"/>
    </row>
    <row r="331" spans="2:25" ht="15" outlineLevel="2" x14ac:dyDescent="0.25">
      <c r="B331" s="299"/>
      <c r="C331" s="108" t="s">
        <v>1252</v>
      </c>
      <c r="D331" s="227">
        <v>1144087109</v>
      </c>
      <c r="E331" s="137" t="s">
        <v>1531</v>
      </c>
      <c r="F331" s="108" t="s">
        <v>1211</v>
      </c>
      <c r="G331" s="142" t="s">
        <v>802</v>
      </c>
      <c r="H331" s="101" t="s">
        <v>139</v>
      </c>
      <c r="J331" s="163">
        <v>40543884</v>
      </c>
      <c r="K331" s="125"/>
      <c r="L331" s="114"/>
      <c r="M331" s="114">
        <v>45016</v>
      </c>
      <c r="N331" s="239">
        <f t="shared" si="6"/>
        <v>40543884</v>
      </c>
      <c r="O331" s="243">
        <v>2023</v>
      </c>
      <c r="P331" s="94">
        <f>N331*VLOOKUP(O331,IPC_2024!$A:$C,3,FALSE)</f>
        <v>42652165.968000002</v>
      </c>
      <c r="Q331" s="92" t="s">
        <v>1420</v>
      </c>
      <c r="R331" s="268">
        <f t="shared" si="12"/>
        <v>6.4025464624072623E-4</v>
      </c>
      <c r="S331" s="274"/>
      <c r="T331" s="126"/>
      <c r="U331" s="127"/>
      <c r="V331" s="127"/>
      <c r="W331" s="127"/>
      <c r="X331" s="127"/>
      <c r="Y331" s="127"/>
    </row>
    <row r="332" spans="2:25" ht="15" outlineLevel="2" x14ac:dyDescent="0.25">
      <c r="B332" s="299"/>
      <c r="C332" s="108" t="s">
        <v>1252</v>
      </c>
      <c r="D332" s="227">
        <v>1144163593</v>
      </c>
      <c r="E332" s="137" t="s">
        <v>1675</v>
      </c>
      <c r="F332" s="108" t="s">
        <v>1211</v>
      </c>
      <c r="G332" s="143"/>
      <c r="H332" s="101" t="s">
        <v>139</v>
      </c>
      <c r="J332" s="163">
        <v>15600000</v>
      </c>
      <c r="K332" s="125"/>
      <c r="L332" s="114"/>
      <c r="M332" s="114">
        <v>45016</v>
      </c>
      <c r="N332" s="239">
        <f t="shared" si="6"/>
        <v>15600000</v>
      </c>
      <c r="O332" s="243">
        <v>2023</v>
      </c>
      <c r="P332" s="94">
        <f>N332*VLOOKUP(O332,IPC_2024!$A:$C,3,FALSE)</f>
        <v>16411200</v>
      </c>
      <c r="Q332" s="92" t="s">
        <v>1420</v>
      </c>
      <c r="R332" s="268">
        <f t="shared" si="12"/>
        <v>2.4634967092337104E-4</v>
      </c>
      <c r="S332" s="274"/>
      <c r="T332" s="126"/>
      <c r="U332" s="127"/>
      <c r="V332" s="127"/>
      <c r="W332" s="127"/>
      <c r="X332" s="127"/>
      <c r="Y332" s="127"/>
    </row>
    <row r="333" spans="2:25" ht="15" outlineLevel="2" x14ac:dyDescent="0.25">
      <c r="B333" s="299"/>
      <c r="C333" s="108" t="s">
        <v>1252</v>
      </c>
      <c r="D333" s="227">
        <v>1085313711</v>
      </c>
      <c r="E333" s="137" t="s">
        <v>1574</v>
      </c>
      <c r="F333" s="108" t="s">
        <v>1211</v>
      </c>
      <c r="G333" s="142" t="s">
        <v>878</v>
      </c>
      <c r="H333" s="101" t="s">
        <v>139</v>
      </c>
      <c r="J333" s="163">
        <v>1000000</v>
      </c>
      <c r="K333" s="125"/>
      <c r="L333" s="114">
        <v>44077</v>
      </c>
      <c r="M333" s="114">
        <v>44807</v>
      </c>
      <c r="N333" s="239">
        <f t="shared" si="6"/>
        <v>1000000</v>
      </c>
      <c r="O333" s="243">
        <v>2022</v>
      </c>
      <c r="P333" s="94">
        <f>N333*VLOOKUP(O333,IPC_2024!$A:$C,3,FALSE)</f>
        <v>1149625.6000000001</v>
      </c>
      <c r="Q333" s="92" t="s">
        <v>1420</v>
      </c>
      <c r="R333" s="268">
        <f t="shared" si="12"/>
        <v>1.7257110281093584E-5</v>
      </c>
      <c r="S333" s="274"/>
      <c r="T333" s="126"/>
      <c r="U333" s="127"/>
      <c r="V333" s="127"/>
      <c r="W333" s="127"/>
      <c r="X333" s="127"/>
      <c r="Y333" s="127"/>
    </row>
    <row r="334" spans="2:25" ht="15" outlineLevel="2" x14ac:dyDescent="0.25">
      <c r="B334" s="299"/>
      <c r="C334" s="108" t="s">
        <v>1252</v>
      </c>
      <c r="D334" s="222">
        <v>31848158</v>
      </c>
      <c r="E334" s="137" t="s">
        <v>1669</v>
      </c>
      <c r="F334" s="108" t="s">
        <v>1211</v>
      </c>
      <c r="G334" s="138"/>
      <c r="H334" s="101" t="s">
        <v>139</v>
      </c>
      <c r="J334" s="163">
        <v>75395230</v>
      </c>
      <c r="K334" s="125"/>
      <c r="L334" s="114">
        <v>44461</v>
      </c>
      <c r="M334" s="114">
        <v>45191</v>
      </c>
      <c r="N334" s="239">
        <f t="shared" si="6"/>
        <v>75395230</v>
      </c>
      <c r="O334" s="243">
        <v>2023</v>
      </c>
      <c r="P334" s="94">
        <f>N334*VLOOKUP(O334,IPC_2024!$A:$C,3,FALSE)</f>
        <v>79315781.960000008</v>
      </c>
      <c r="Q334" s="92" t="s">
        <v>1420</v>
      </c>
      <c r="R334" s="268">
        <f t="shared" si="12"/>
        <v>1.1906147499802483E-3</v>
      </c>
      <c r="S334" s="274"/>
      <c r="T334" s="126"/>
      <c r="U334" s="127"/>
      <c r="V334" s="127"/>
      <c r="W334" s="127"/>
      <c r="X334" s="127"/>
      <c r="Y334" s="127"/>
    </row>
    <row r="335" spans="2:25" ht="15" outlineLevel="2" x14ac:dyDescent="0.25">
      <c r="B335" s="299"/>
      <c r="C335" s="108" t="s">
        <v>1252</v>
      </c>
      <c r="D335" s="222">
        <v>16936246</v>
      </c>
      <c r="E335" s="137" t="s">
        <v>1627</v>
      </c>
      <c r="F335" s="108" t="s">
        <v>1211</v>
      </c>
      <c r="G335" s="138"/>
      <c r="H335" s="101" t="s">
        <v>139</v>
      </c>
      <c r="J335" s="163">
        <v>116278900</v>
      </c>
      <c r="K335" s="125"/>
      <c r="L335" s="114">
        <v>44339</v>
      </c>
      <c r="M335" s="114">
        <v>45069</v>
      </c>
      <c r="N335" s="239">
        <f t="shared" si="6"/>
        <v>116278900</v>
      </c>
      <c r="O335" s="243">
        <v>2023</v>
      </c>
      <c r="P335" s="94">
        <f>N335*VLOOKUP(O335,IPC_2024!$A:$C,3,FALSE)</f>
        <v>122325402.80000001</v>
      </c>
      <c r="Q335" s="92" t="s">
        <v>1420</v>
      </c>
      <c r="R335" s="268">
        <f t="shared" si="12"/>
        <v>1.8362351763033058E-3</v>
      </c>
      <c r="S335" s="274"/>
      <c r="T335" s="126"/>
      <c r="U335" s="127"/>
      <c r="V335" s="127"/>
      <c r="W335" s="127"/>
      <c r="X335" s="127"/>
      <c r="Y335" s="127"/>
    </row>
    <row r="336" spans="2:25" ht="15" outlineLevel="2" x14ac:dyDescent="0.25">
      <c r="B336" s="299"/>
      <c r="C336" s="108" t="s">
        <v>1252</v>
      </c>
      <c r="D336" s="227">
        <v>1107060403</v>
      </c>
      <c r="E336" s="137" t="s">
        <v>1564</v>
      </c>
      <c r="F336" s="108" t="s">
        <v>1212</v>
      </c>
      <c r="G336" s="143"/>
      <c r="H336" s="101" t="s">
        <v>139</v>
      </c>
      <c r="J336" s="163">
        <v>10000000</v>
      </c>
      <c r="K336" s="125"/>
      <c r="L336" s="114">
        <v>44370</v>
      </c>
      <c r="M336" s="114">
        <v>45100</v>
      </c>
      <c r="N336" s="239">
        <f t="shared" si="6"/>
        <v>10000000</v>
      </c>
      <c r="O336" s="243">
        <v>2023</v>
      </c>
      <c r="P336" s="94">
        <f>N336*VLOOKUP(O336,IPC_2024!$A:$C,3,FALSE)</f>
        <v>10520000</v>
      </c>
      <c r="Q336" s="92" t="s">
        <v>1420</v>
      </c>
      <c r="R336" s="268">
        <f t="shared" si="12"/>
        <v>1.5791645572010965E-4</v>
      </c>
      <c r="S336" s="274"/>
      <c r="T336" s="126"/>
      <c r="U336" s="127"/>
      <c r="V336" s="127"/>
      <c r="W336" s="127"/>
      <c r="X336" s="127"/>
      <c r="Y336" s="127"/>
    </row>
    <row r="337" spans="2:25" ht="15" outlineLevel="2" x14ac:dyDescent="0.25">
      <c r="B337" s="299"/>
      <c r="C337" s="108" t="s">
        <v>1252</v>
      </c>
      <c r="D337" s="227">
        <v>1087644930</v>
      </c>
      <c r="E337" s="137" t="s">
        <v>1755</v>
      </c>
      <c r="F337" s="108" t="s">
        <v>1211</v>
      </c>
      <c r="G337" s="141" t="s">
        <v>950</v>
      </c>
      <c r="H337" s="101" t="s">
        <v>139</v>
      </c>
      <c r="J337" s="163">
        <v>30000000</v>
      </c>
      <c r="K337" s="125"/>
      <c r="L337" s="114">
        <v>44089</v>
      </c>
      <c r="M337" s="114">
        <v>44819</v>
      </c>
      <c r="N337" s="239">
        <f t="shared" si="6"/>
        <v>30000000</v>
      </c>
      <c r="O337" s="243">
        <v>2022</v>
      </c>
      <c r="P337" s="94">
        <f>N337*VLOOKUP(O337,IPC_2024!$A:$C,3,FALSE)</f>
        <v>34488768</v>
      </c>
      <c r="Q337" s="92" t="s">
        <v>1420</v>
      </c>
      <c r="R337" s="268">
        <f t="shared" si="12"/>
        <v>5.1771330843280745E-4</v>
      </c>
      <c r="S337" s="274"/>
      <c r="T337" s="126"/>
      <c r="U337" s="127"/>
      <c r="V337" s="127"/>
      <c r="W337" s="127"/>
      <c r="X337" s="127"/>
      <c r="Y337" s="127"/>
    </row>
    <row r="338" spans="2:25" ht="15" outlineLevel="2" x14ac:dyDescent="0.25">
      <c r="B338" s="299"/>
      <c r="C338" s="108" t="s">
        <v>1252</v>
      </c>
      <c r="D338" s="222">
        <v>1007560398</v>
      </c>
      <c r="E338" s="137" t="s">
        <v>1663</v>
      </c>
      <c r="F338" s="108" t="s">
        <v>1211</v>
      </c>
      <c r="G338" s="138"/>
      <c r="H338" s="101" t="s">
        <v>139</v>
      </c>
      <c r="J338" s="163">
        <v>106278900</v>
      </c>
      <c r="K338" s="125"/>
      <c r="L338" s="114">
        <v>44117</v>
      </c>
      <c r="M338" s="114">
        <v>44847</v>
      </c>
      <c r="N338" s="239">
        <f t="shared" si="6"/>
        <v>106278900</v>
      </c>
      <c r="O338" s="243">
        <v>2022</v>
      </c>
      <c r="P338" s="94">
        <f>N338*VLOOKUP(O338,IPC_2024!$A:$C,3,FALSE)</f>
        <v>122180944.17984</v>
      </c>
      <c r="Q338" s="92" t="s">
        <v>1420</v>
      </c>
      <c r="R338" s="268">
        <f t="shared" si="12"/>
        <v>1.8340666978533167E-3</v>
      </c>
      <c r="S338" s="274"/>
      <c r="T338" s="126"/>
      <c r="U338" s="127"/>
      <c r="V338" s="127"/>
      <c r="W338" s="127"/>
      <c r="X338" s="127"/>
      <c r="Y338" s="127"/>
    </row>
    <row r="339" spans="2:25" ht="15" outlineLevel="2" x14ac:dyDescent="0.25">
      <c r="B339" s="299"/>
      <c r="C339" s="108" t="s">
        <v>1252</v>
      </c>
      <c r="D339" s="227">
        <v>31979407</v>
      </c>
      <c r="E339" s="137" t="s">
        <v>1516</v>
      </c>
      <c r="F339" s="108" t="s">
        <v>1212</v>
      </c>
      <c r="G339" s="139" t="s">
        <v>1053</v>
      </c>
      <c r="H339" s="101" t="s">
        <v>139</v>
      </c>
      <c r="J339" s="163">
        <v>8000000</v>
      </c>
      <c r="K339" s="125"/>
      <c r="L339" s="114">
        <v>44117</v>
      </c>
      <c r="M339" s="114">
        <v>44847</v>
      </c>
      <c r="N339" s="239">
        <f t="shared" si="6"/>
        <v>8000000</v>
      </c>
      <c r="O339" s="243">
        <v>2022</v>
      </c>
      <c r="P339" s="94">
        <f>N339*VLOOKUP(O339,IPC_2024!$A:$C,3,FALSE)</f>
        <v>9197004.8000000007</v>
      </c>
      <c r="Q339" s="92" t="s">
        <v>1420</v>
      </c>
      <c r="R339" s="268">
        <f t="shared" si="12"/>
        <v>1.3805688224874867E-4</v>
      </c>
      <c r="S339" s="274"/>
      <c r="T339" s="126"/>
      <c r="U339" s="127"/>
      <c r="V339" s="127"/>
      <c r="W339" s="127"/>
      <c r="X339" s="127"/>
      <c r="Y339" s="127"/>
    </row>
    <row r="340" spans="2:25" ht="15" outlineLevel="2" x14ac:dyDescent="0.25">
      <c r="B340" s="299"/>
      <c r="C340" s="108" t="s">
        <v>1252</v>
      </c>
      <c r="D340" s="227">
        <v>1112468185</v>
      </c>
      <c r="E340" s="137" t="s">
        <v>1535</v>
      </c>
      <c r="F340" s="108" t="s">
        <v>1212</v>
      </c>
      <c r="G340" s="141" t="s">
        <v>1278</v>
      </c>
      <c r="H340" s="101" t="s">
        <v>139</v>
      </c>
      <c r="I340" s="101" t="s">
        <v>1279</v>
      </c>
      <c r="J340" s="163">
        <v>10000000</v>
      </c>
      <c r="K340" s="125"/>
      <c r="L340" s="114">
        <v>44482</v>
      </c>
      <c r="M340" s="114">
        <v>45212</v>
      </c>
      <c r="N340" s="239">
        <f t="shared" si="6"/>
        <v>10000000</v>
      </c>
      <c r="O340" s="243">
        <v>2023</v>
      </c>
      <c r="P340" s="94">
        <f>N340*VLOOKUP(O340,IPC_2024!$A:$C,3,FALSE)</f>
        <v>10520000</v>
      </c>
      <c r="Q340" s="92" t="s">
        <v>1420</v>
      </c>
      <c r="R340" s="268">
        <f t="shared" si="12"/>
        <v>1.5791645572010965E-4</v>
      </c>
      <c r="S340" s="274"/>
      <c r="T340" s="126"/>
      <c r="U340" s="127"/>
      <c r="V340" s="127"/>
      <c r="W340" s="127"/>
      <c r="X340" s="127"/>
      <c r="Y340" s="127"/>
    </row>
    <row r="341" spans="2:25" ht="15" outlineLevel="2" x14ac:dyDescent="0.25">
      <c r="B341" s="299"/>
      <c r="C341" s="108" t="s">
        <v>1252</v>
      </c>
      <c r="D341" s="222">
        <v>38667749</v>
      </c>
      <c r="E341" s="137" t="s">
        <v>1733</v>
      </c>
      <c r="F341" s="108" t="s">
        <v>1211</v>
      </c>
      <c r="G341" s="138"/>
      <c r="H341" s="101" t="s">
        <v>139</v>
      </c>
      <c r="J341" s="163">
        <v>116278900</v>
      </c>
      <c r="K341" s="125"/>
      <c r="L341" s="114">
        <v>43667</v>
      </c>
      <c r="M341" s="114">
        <v>44397</v>
      </c>
      <c r="N341" s="239">
        <f t="shared" si="6"/>
        <v>116278900</v>
      </c>
      <c r="O341" s="243">
        <v>2021</v>
      </c>
      <c r="P341" s="94">
        <f>N341*VLOOKUP(O341,IPC_2024!$A:$C,3,FALSE)</f>
        <v>151215648.84343502</v>
      </c>
      <c r="Q341" s="92" t="s">
        <v>1420</v>
      </c>
      <c r="R341" s="268">
        <f t="shared" si="12"/>
        <v>2.2699086801114027E-3</v>
      </c>
      <c r="S341" s="274"/>
      <c r="T341" s="126"/>
      <c r="U341" s="127"/>
      <c r="V341" s="127"/>
      <c r="W341" s="127"/>
      <c r="X341" s="127"/>
      <c r="Y341" s="127"/>
    </row>
    <row r="342" spans="2:25" ht="15" outlineLevel="2" x14ac:dyDescent="0.25">
      <c r="B342" s="299"/>
      <c r="C342" s="108" t="s">
        <v>1252</v>
      </c>
      <c r="D342" s="227">
        <v>1112468957</v>
      </c>
      <c r="E342" s="137" t="s">
        <v>1629</v>
      </c>
      <c r="F342" s="108" t="s">
        <v>1211</v>
      </c>
      <c r="G342" s="143"/>
      <c r="H342" s="101" t="s">
        <v>139</v>
      </c>
      <c r="J342" s="163">
        <v>1000000</v>
      </c>
      <c r="K342" s="125"/>
      <c r="L342" s="114">
        <v>44012</v>
      </c>
      <c r="M342" s="114">
        <v>44742</v>
      </c>
      <c r="N342" s="239">
        <f t="shared" si="6"/>
        <v>1000000</v>
      </c>
      <c r="O342" s="243">
        <v>2022</v>
      </c>
      <c r="P342" s="94">
        <f>N342*VLOOKUP(O342,IPC_2024!$A:$C,3,FALSE)</f>
        <v>1149625.6000000001</v>
      </c>
      <c r="Q342" s="92" t="s">
        <v>1420</v>
      </c>
      <c r="R342" s="268">
        <f t="shared" si="12"/>
        <v>1.7257110281093584E-5</v>
      </c>
      <c r="S342" s="274"/>
      <c r="T342" s="126"/>
      <c r="U342" s="127"/>
      <c r="V342" s="127"/>
      <c r="W342" s="127"/>
      <c r="X342" s="127"/>
      <c r="Y342" s="127"/>
    </row>
    <row r="343" spans="2:25" ht="15" outlineLevel="2" x14ac:dyDescent="0.25">
      <c r="B343" s="299"/>
      <c r="C343" s="108" t="s">
        <v>1252</v>
      </c>
      <c r="D343" s="227" t="s">
        <v>1514</v>
      </c>
      <c r="E343" s="137" t="s">
        <v>1523</v>
      </c>
      <c r="F343" s="108" t="s">
        <v>1212</v>
      </c>
      <c r="G343" s="141" t="s">
        <v>1079</v>
      </c>
      <c r="H343" s="101" t="s">
        <v>139</v>
      </c>
      <c r="J343" s="163">
        <v>12125000.00562501</v>
      </c>
      <c r="K343" s="125"/>
      <c r="L343" s="114">
        <v>44432</v>
      </c>
      <c r="M343" s="114">
        <v>45162</v>
      </c>
      <c r="N343" s="239">
        <f t="shared" si="6"/>
        <v>12125000.00562501</v>
      </c>
      <c r="O343" s="243">
        <v>2023</v>
      </c>
      <c r="P343" s="94">
        <f>N343*VLOOKUP(O343,IPC_2024!$A:$C,3,FALSE)</f>
        <v>12755500.00591751</v>
      </c>
      <c r="Q343" s="92" t="s">
        <v>1420</v>
      </c>
      <c r="R343" s="268">
        <f t="shared" si="12"/>
        <v>1.914737026494611E-4</v>
      </c>
      <c r="S343" s="274"/>
      <c r="T343" s="126"/>
      <c r="U343" s="127"/>
      <c r="V343" s="127"/>
      <c r="W343" s="127"/>
      <c r="X343" s="127"/>
      <c r="Y343" s="127"/>
    </row>
    <row r="344" spans="2:25" ht="15" outlineLevel="2" x14ac:dyDescent="0.25">
      <c r="B344" s="299"/>
      <c r="C344" s="108" t="s">
        <v>1252</v>
      </c>
      <c r="D344" s="227">
        <v>1107531379</v>
      </c>
      <c r="E344" s="137" t="s">
        <v>1577</v>
      </c>
      <c r="F344" s="108" t="s">
        <v>1211</v>
      </c>
      <c r="G344" s="143"/>
      <c r="H344" s="101" t="s">
        <v>139</v>
      </c>
      <c r="J344" s="163">
        <v>14450000</v>
      </c>
      <c r="K344" s="125"/>
      <c r="L344" s="114">
        <v>44073</v>
      </c>
      <c r="M344" s="114">
        <v>44803</v>
      </c>
      <c r="N344" s="239">
        <f t="shared" si="6"/>
        <v>14450000</v>
      </c>
      <c r="O344" s="243">
        <v>2022</v>
      </c>
      <c r="P344" s="94">
        <f>N344*VLOOKUP(O344,IPC_2024!$A:$C,3,FALSE)</f>
        <v>16612089.92</v>
      </c>
      <c r="Q344" s="92" t="s">
        <v>1420</v>
      </c>
      <c r="R344" s="268">
        <f t="shared" si="12"/>
        <v>2.4936524356180227E-4</v>
      </c>
      <c r="S344" s="274"/>
      <c r="T344" s="126"/>
      <c r="U344" s="127"/>
      <c r="V344" s="127"/>
      <c r="W344" s="127"/>
      <c r="X344" s="127"/>
      <c r="Y344" s="127"/>
    </row>
    <row r="345" spans="2:25" ht="15" outlineLevel="2" x14ac:dyDescent="0.25">
      <c r="B345" s="299"/>
      <c r="C345" s="108" t="s">
        <v>1252</v>
      </c>
      <c r="D345" s="227">
        <v>31862227</v>
      </c>
      <c r="E345" s="137" t="s">
        <v>1688</v>
      </c>
      <c r="F345" s="108" t="s">
        <v>1211</v>
      </c>
      <c r="G345" s="142" t="s">
        <v>888</v>
      </c>
      <c r="H345" s="101" t="s">
        <v>139</v>
      </c>
      <c r="J345" s="163">
        <v>24651000</v>
      </c>
      <c r="K345" s="125"/>
      <c r="L345" s="114">
        <v>44105</v>
      </c>
      <c r="M345" s="114">
        <v>44835</v>
      </c>
      <c r="N345" s="239">
        <f t="shared" si="6"/>
        <v>24651000</v>
      </c>
      <c r="O345" s="243">
        <v>2022</v>
      </c>
      <c r="P345" s="94">
        <f>N345*VLOOKUP(O345,IPC_2024!$A:$C,3,FALSE)</f>
        <v>28339420.665600002</v>
      </c>
      <c r="Q345" s="92" t="s">
        <v>1420</v>
      </c>
      <c r="R345" s="268">
        <f t="shared" si="12"/>
        <v>4.2540502553923789E-4</v>
      </c>
      <c r="S345" s="274"/>
      <c r="T345" s="126"/>
      <c r="U345" s="127"/>
      <c r="V345" s="127"/>
      <c r="W345" s="127"/>
      <c r="X345" s="127"/>
      <c r="Y345" s="127"/>
    </row>
    <row r="346" spans="2:25" ht="15" outlineLevel="2" x14ac:dyDescent="0.25">
      <c r="B346" s="299"/>
      <c r="C346" s="108" t="s">
        <v>1252</v>
      </c>
      <c r="D346" s="227">
        <v>66872835</v>
      </c>
      <c r="E346" s="137" t="s">
        <v>1606</v>
      </c>
      <c r="F346" s="108" t="s">
        <v>1211</v>
      </c>
      <c r="G346" s="142" t="s">
        <v>874</v>
      </c>
      <c r="H346" s="101" t="s">
        <v>139</v>
      </c>
      <c r="J346" s="163">
        <v>50000000</v>
      </c>
      <c r="K346" s="125"/>
      <c r="L346" s="114">
        <v>44405</v>
      </c>
      <c r="M346" s="114">
        <v>45135</v>
      </c>
      <c r="N346" s="239">
        <f t="shared" si="6"/>
        <v>50000000</v>
      </c>
      <c r="O346" s="243">
        <v>2023</v>
      </c>
      <c r="P346" s="94">
        <f>N346*VLOOKUP(O346,IPC_2024!$A:$C,3,FALSE)</f>
        <v>52600000</v>
      </c>
      <c r="Q346" s="92" t="s">
        <v>1420</v>
      </c>
      <c r="R346" s="268">
        <f t="shared" si="12"/>
        <v>7.8958227860054817E-4</v>
      </c>
      <c r="S346" s="274"/>
      <c r="T346" s="126"/>
      <c r="U346" s="127"/>
      <c r="V346" s="127"/>
      <c r="W346" s="127"/>
      <c r="X346" s="127"/>
      <c r="Y346" s="127"/>
    </row>
    <row r="347" spans="2:25" ht="15" outlineLevel="2" x14ac:dyDescent="0.25">
      <c r="B347" s="299"/>
      <c r="C347" s="108" t="s">
        <v>1252</v>
      </c>
      <c r="D347" s="227">
        <v>1112104227</v>
      </c>
      <c r="E347" s="137" t="s">
        <v>1712</v>
      </c>
      <c r="F347" s="108" t="s">
        <v>1211</v>
      </c>
      <c r="G347" s="142" t="s">
        <v>882</v>
      </c>
      <c r="H347" s="101" t="s">
        <v>139</v>
      </c>
      <c r="J347" s="163">
        <v>43264900</v>
      </c>
      <c r="K347" s="125"/>
      <c r="L347" s="114">
        <v>45016</v>
      </c>
      <c r="M347" s="114">
        <v>45016</v>
      </c>
      <c r="N347" s="239">
        <f t="shared" si="6"/>
        <v>43264900</v>
      </c>
      <c r="O347" s="243">
        <v>2023</v>
      </c>
      <c r="P347" s="94">
        <f>N347*VLOOKUP(O347,IPC_2024!$A:$C,3,FALSE)</f>
        <v>45514674.800000004</v>
      </c>
      <c r="Q347" s="92" t="s">
        <v>1420</v>
      </c>
      <c r="R347" s="268">
        <f t="shared" si="12"/>
        <v>6.8322396650849721E-4</v>
      </c>
      <c r="S347" s="274"/>
      <c r="T347" s="126"/>
      <c r="U347" s="127"/>
      <c r="V347" s="127"/>
      <c r="W347" s="127"/>
      <c r="X347" s="127"/>
      <c r="Y347" s="127"/>
    </row>
    <row r="348" spans="2:25" ht="15" outlineLevel="2" x14ac:dyDescent="0.25">
      <c r="B348" s="299"/>
      <c r="C348" s="108" t="s">
        <v>1252</v>
      </c>
      <c r="D348" s="227"/>
      <c r="E348" s="137" t="s">
        <v>1735</v>
      </c>
      <c r="F348" s="108" t="s">
        <v>1212</v>
      </c>
      <c r="G348" s="141" t="s">
        <v>1074</v>
      </c>
      <c r="H348" s="101" t="s">
        <v>139</v>
      </c>
      <c r="J348" s="163">
        <v>8625000.0056250095</v>
      </c>
      <c r="K348" s="125"/>
      <c r="L348" s="114">
        <v>45016</v>
      </c>
      <c r="M348" s="114">
        <v>45016</v>
      </c>
      <c r="N348" s="239">
        <f t="shared" si="6"/>
        <v>8625000.0056250095</v>
      </c>
      <c r="O348" s="243">
        <v>2023</v>
      </c>
      <c r="P348" s="94">
        <f>N348*VLOOKUP(O348,IPC_2024!$A:$C,3,FALSE)</f>
        <v>9073500.00591751</v>
      </c>
      <c r="Q348" s="92" t="s">
        <v>1420</v>
      </c>
      <c r="R348" s="268">
        <f t="shared" si="12"/>
        <v>1.3620294314742272E-4</v>
      </c>
      <c r="S348" s="274"/>
      <c r="T348" s="126"/>
      <c r="U348" s="127"/>
      <c r="V348" s="127"/>
      <c r="W348" s="127"/>
      <c r="X348" s="127"/>
      <c r="Y348" s="127"/>
    </row>
    <row r="349" spans="2:25" ht="15" outlineLevel="2" x14ac:dyDescent="0.25">
      <c r="B349" s="299"/>
      <c r="C349" s="108" t="s">
        <v>1252</v>
      </c>
      <c r="D349" s="227">
        <v>1144088787</v>
      </c>
      <c r="E349" s="137" t="s">
        <v>1552</v>
      </c>
      <c r="F349" s="108" t="s">
        <v>1212</v>
      </c>
      <c r="G349" s="143"/>
      <c r="H349" s="101" t="s">
        <v>139</v>
      </c>
      <c r="J349" s="163">
        <v>10059534</v>
      </c>
      <c r="K349" s="125"/>
      <c r="L349" s="114">
        <v>45016</v>
      </c>
      <c r="M349" s="114">
        <v>45016</v>
      </c>
      <c r="N349" s="239">
        <f t="shared" ref="N349:N412" si="13">+J349</f>
        <v>10059534</v>
      </c>
      <c r="O349" s="243">
        <v>2023</v>
      </c>
      <c r="P349" s="94">
        <f>N349*VLOOKUP(O349,IPC_2024!$A:$C,3,FALSE)</f>
        <v>10582629.768000001</v>
      </c>
      <c r="Q349" s="92" t="s">
        <v>1420</v>
      </c>
      <c r="R349" s="268">
        <f t="shared" si="12"/>
        <v>1.5885659554759377E-4</v>
      </c>
      <c r="S349" s="274"/>
      <c r="T349" s="126"/>
      <c r="U349" s="127"/>
      <c r="V349" s="127"/>
      <c r="W349" s="127"/>
      <c r="X349" s="127"/>
      <c r="Y349" s="127"/>
    </row>
    <row r="350" spans="2:25" ht="15" outlineLevel="2" x14ac:dyDescent="0.25">
      <c r="B350" s="299"/>
      <c r="C350" s="108" t="s">
        <v>1252</v>
      </c>
      <c r="D350" s="227">
        <v>16701797</v>
      </c>
      <c r="E350" s="137" t="s">
        <v>1614</v>
      </c>
      <c r="F350" s="108" t="s">
        <v>1213</v>
      </c>
      <c r="G350" s="143"/>
      <c r="H350" s="101" t="s">
        <v>139</v>
      </c>
      <c r="J350" s="163">
        <v>39000000</v>
      </c>
      <c r="K350" s="125"/>
      <c r="L350" s="114">
        <v>45016</v>
      </c>
      <c r="M350" s="114">
        <v>45016</v>
      </c>
      <c r="N350" s="239">
        <f t="shared" si="13"/>
        <v>39000000</v>
      </c>
      <c r="O350" s="243">
        <v>2023</v>
      </c>
      <c r="P350" s="94">
        <f>N350*VLOOKUP(O350,IPC_2024!$A:$C,3,FALSE)</f>
        <v>41028000</v>
      </c>
      <c r="Q350" s="92" t="s">
        <v>1420</v>
      </c>
      <c r="R350" s="268">
        <f t="shared" si="12"/>
        <v>6.1587417730842758E-4</v>
      </c>
      <c r="S350" s="274"/>
      <c r="T350" s="126"/>
      <c r="U350" s="127"/>
      <c r="V350" s="127"/>
      <c r="W350" s="127"/>
      <c r="X350" s="127"/>
      <c r="Y350" s="127"/>
    </row>
    <row r="351" spans="2:25" ht="15" outlineLevel="2" x14ac:dyDescent="0.25">
      <c r="B351" s="299"/>
      <c r="C351" s="108" t="s">
        <v>1252</v>
      </c>
      <c r="D351" s="227">
        <v>31579318</v>
      </c>
      <c r="E351" s="137" t="s">
        <v>1553</v>
      </c>
      <c r="F351" s="108" t="s">
        <v>1211</v>
      </c>
      <c r="G351" s="143" t="s">
        <v>1356</v>
      </c>
      <c r="H351" s="101" t="s">
        <v>139</v>
      </c>
      <c r="J351" s="163">
        <v>19615594</v>
      </c>
      <c r="K351" s="125"/>
      <c r="L351" s="114">
        <v>45016</v>
      </c>
      <c r="M351" s="114">
        <v>45016</v>
      </c>
      <c r="N351" s="239">
        <f t="shared" si="13"/>
        <v>19615594</v>
      </c>
      <c r="O351" s="243">
        <v>2023</v>
      </c>
      <c r="P351" s="94">
        <f>N351*VLOOKUP(O351,IPC_2024!$A:$C,3,FALSE)</f>
        <v>20635604.888</v>
      </c>
      <c r="Q351" s="92" t="s">
        <v>1420</v>
      </c>
      <c r="R351" s="268">
        <f t="shared" si="12"/>
        <v>3.0976250813246486E-4</v>
      </c>
      <c r="S351" s="274"/>
      <c r="T351" s="126"/>
      <c r="U351" s="127"/>
      <c r="V351" s="127"/>
      <c r="W351" s="127"/>
      <c r="X351" s="127"/>
      <c r="Y351" s="127"/>
    </row>
    <row r="352" spans="2:25" ht="15" outlineLevel="2" x14ac:dyDescent="0.25">
      <c r="B352" s="299"/>
      <c r="C352" s="108" t="s">
        <v>1252</v>
      </c>
      <c r="D352" s="227">
        <v>29567798</v>
      </c>
      <c r="E352" s="137" t="s">
        <v>1521</v>
      </c>
      <c r="F352" s="108" t="s">
        <v>1212</v>
      </c>
      <c r="G352" s="141" t="s">
        <v>1022</v>
      </c>
      <c r="H352" s="101" t="s">
        <v>139</v>
      </c>
      <c r="J352" s="163">
        <v>15878140</v>
      </c>
      <c r="K352" s="125"/>
      <c r="L352" s="114">
        <v>45016</v>
      </c>
      <c r="M352" s="114">
        <v>45016</v>
      </c>
      <c r="N352" s="239">
        <f t="shared" si="13"/>
        <v>15878140</v>
      </c>
      <c r="O352" s="243">
        <v>2023</v>
      </c>
      <c r="P352" s="94">
        <f>N352*VLOOKUP(O352,IPC_2024!$A:$C,3,FALSE)</f>
        <v>16703803.280000001</v>
      </c>
      <c r="Q352" s="92" t="s">
        <v>1420</v>
      </c>
      <c r="R352" s="268">
        <f t="shared" si="12"/>
        <v>2.5074195922277019E-4</v>
      </c>
      <c r="S352" s="274"/>
      <c r="T352" s="126"/>
      <c r="U352" s="127"/>
      <c r="V352" s="127"/>
      <c r="W352" s="127"/>
      <c r="X352" s="127"/>
      <c r="Y352" s="127"/>
    </row>
    <row r="353" spans="2:25" ht="15" outlineLevel="2" x14ac:dyDescent="0.25">
      <c r="B353" s="299"/>
      <c r="C353" s="108" t="s">
        <v>1252</v>
      </c>
      <c r="D353" s="227">
        <v>1130616309</v>
      </c>
      <c r="E353" s="137" t="s">
        <v>1654</v>
      </c>
      <c r="F353" s="108" t="s">
        <v>1211</v>
      </c>
      <c r="G353" s="143"/>
      <c r="H353" s="101" t="s">
        <v>139</v>
      </c>
      <c r="J353" s="163">
        <v>13694968</v>
      </c>
      <c r="K353" s="125"/>
      <c r="L353" s="114">
        <v>45016</v>
      </c>
      <c r="M353" s="114">
        <v>45016</v>
      </c>
      <c r="N353" s="239">
        <f t="shared" si="13"/>
        <v>13694968</v>
      </c>
      <c r="O353" s="243">
        <v>2023</v>
      </c>
      <c r="P353" s="94">
        <f>N353*VLOOKUP(O353,IPC_2024!$A:$C,3,FALSE)</f>
        <v>14407106.336000001</v>
      </c>
      <c r="Q353" s="92" t="s">
        <v>1420</v>
      </c>
      <c r="R353" s="268">
        <f t="shared" si="12"/>
        <v>2.1626608077603187E-4</v>
      </c>
      <c r="S353" s="274"/>
      <c r="T353" s="126"/>
      <c r="U353" s="127"/>
      <c r="V353" s="127"/>
      <c r="W353" s="127"/>
      <c r="X353" s="127"/>
      <c r="Y353" s="127"/>
    </row>
    <row r="354" spans="2:25" ht="15" outlineLevel="2" x14ac:dyDescent="0.25">
      <c r="B354" s="299"/>
      <c r="C354" s="108" t="s">
        <v>1252</v>
      </c>
      <c r="D354" s="227">
        <v>10698557</v>
      </c>
      <c r="E354" s="137" t="s">
        <v>1634</v>
      </c>
      <c r="F354" s="108" t="s">
        <v>1211</v>
      </c>
      <c r="G354" s="142" t="s">
        <v>833</v>
      </c>
      <c r="H354" s="101" t="s">
        <v>139</v>
      </c>
      <c r="J354" s="163">
        <v>68127034</v>
      </c>
      <c r="K354" s="125"/>
      <c r="L354" s="114">
        <v>45016</v>
      </c>
      <c r="M354" s="114">
        <v>45016</v>
      </c>
      <c r="N354" s="239">
        <f t="shared" si="13"/>
        <v>68127034</v>
      </c>
      <c r="O354" s="243">
        <v>2023</v>
      </c>
      <c r="P354" s="94">
        <f>N354*VLOOKUP(O354,IPC_2024!$A:$C,3,FALSE)</f>
        <v>71669639.768000007</v>
      </c>
      <c r="Q354" s="92" t="s">
        <v>1420</v>
      </c>
      <c r="R354" s="268">
        <f t="shared" si="12"/>
        <v>1.0758379748003406E-3</v>
      </c>
      <c r="S354" s="274"/>
      <c r="T354" s="126"/>
      <c r="U354" s="127"/>
      <c r="V354" s="127"/>
      <c r="W354" s="127"/>
      <c r="X354" s="127"/>
      <c r="Y354" s="127"/>
    </row>
    <row r="355" spans="2:25" ht="15" outlineLevel="2" x14ac:dyDescent="0.25">
      <c r="B355" s="299"/>
      <c r="C355" s="108" t="s">
        <v>1252</v>
      </c>
      <c r="D355" s="227">
        <v>66990515</v>
      </c>
      <c r="E355" s="137" t="s">
        <v>1539</v>
      </c>
      <c r="F355" s="108" t="s">
        <v>1211</v>
      </c>
      <c r="G355" s="141" t="s">
        <v>931</v>
      </c>
      <c r="H355" s="101" t="s">
        <v>139</v>
      </c>
      <c r="J355" s="163">
        <v>1253000</v>
      </c>
      <c r="K355" s="125"/>
      <c r="L355" s="114">
        <v>45016</v>
      </c>
      <c r="M355" s="114">
        <v>45016</v>
      </c>
      <c r="N355" s="239">
        <f t="shared" si="13"/>
        <v>1253000</v>
      </c>
      <c r="O355" s="243">
        <v>2023</v>
      </c>
      <c r="P355" s="94">
        <f>N355*VLOOKUP(O355,IPC_2024!$A:$C,3,FALSE)</f>
        <v>1318156</v>
      </c>
      <c r="Q355" s="92" t="s">
        <v>1420</v>
      </c>
      <c r="R355" s="268">
        <f t="shared" si="12"/>
        <v>1.9786931901729737E-5</v>
      </c>
      <c r="S355" s="274"/>
      <c r="T355" s="126"/>
      <c r="U355" s="127"/>
      <c r="V355" s="127"/>
      <c r="W355" s="127"/>
      <c r="X355" s="127"/>
      <c r="Y355" s="127"/>
    </row>
    <row r="356" spans="2:25" ht="15" outlineLevel="2" x14ac:dyDescent="0.25">
      <c r="B356" s="299"/>
      <c r="C356" s="108" t="s">
        <v>1252</v>
      </c>
      <c r="D356" s="227">
        <v>16286443</v>
      </c>
      <c r="E356" s="137" t="s">
        <v>1655</v>
      </c>
      <c r="F356" s="108" t="s">
        <v>1212</v>
      </c>
      <c r="G356" s="141" t="s">
        <v>921</v>
      </c>
      <c r="H356" s="101" t="s">
        <v>139</v>
      </c>
      <c r="J356" s="163">
        <v>35978000</v>
      </c>
      <c r="K356" s="125"/>
      <c r="L356" s="114">
        <v>45016</v>
      </c>
      <c r="M356" s="114">
        <v>45016</v>
      </c>
      <c r="N356" s="239">
        <f t="shared" si="13"/>
        <v>35978000</v>
      </c>
      <c r="O356" s="243">
        <v>2023</v>
      </c>
      <c r="P356" s="94">
        <f>N356*VLOOKUP(O356,IPC_2024!$A:$C,3,FALSE)</f>
        <v>37848856</v>
      </c>
      <c r="Q356" s="92" t="s">
        <v>1420</v>
      </c>
      <c r="R356" s="268">
        <f t="shared" si="12"/>
        <v>5.6815182438981046E-4</v>
      </c>
      <c r="S356" s="274"/>
      <c r="T356" s="126"/>
      <c r="U356" s="127"/>
      <c r="V356" s="127"/>
      <c r="W356" s="127"/>
      <c r="X356" s="127"/>
      <c r="Y356" s="127"/>
    </row>
    <row r="357" spans="2:25" ht="15" outlineLevel="2" x14ac:dyDescent="0.25">
      <c r="B357" s="299"/>
      <c r="C357" s="108" t="s">
        <v>1252</v>
      </c>
      <c r="D357" s="227">
        <v>1107058247</v>
      </c>
      <c r="E357" s="137" t="s">
        <v>1648</v>
      </c>
      <c r="F357" s="108" t="s">
        <v>1211</v>
      </c>
      <c r="G357" s="143"/>
      <c r="H357" s="101" t="s">
        <v>139</v>
      </c>
      <c r="J357" s="163">
        <v>9656000</v>
      </c>
      <c r="K357" s="125"/>
      <c r="L357" s="114">
        <v>45016</v>
      </c>
      <c r="M357" s="114">
        <v>45016</v>
      </c>
      <c r="N357" s="239">
        <f t="shared" si="13"/>
        <v>9656000</v>
      </c>
      <c r="O357" s="243">
        <v>2023</v>
      </c>
      <c r="P357" s="94">
        <f>N357*VLOOKUP(O357,IPC_2024!$A:$C,3,FALSE)</f>
        <v>10158112</v>
      </c>
      <c r="Q357" s="92" t="s">
        <v>1420</v>
      </c>
      <c r="R357" s="268">
        <f t="shared" si="12"/>
        <v>1.5248412964333788E-4</v>
      </c>
      <c r="S357" s="274"/>
      <c r="T357" s="126"/>
      <c r="U357" s="127"/>
      <c r="V357" s="127"/>
      <c r="W357" s="127"/>
      <c r="X357" s="127"/>
      <c r="Y357" s="127"/>
    </row>
    <row r="358" spans="2:25" ht="15" outlineLevel="2" x14ac:dyDescent="0.25">
      <c r="B358" s="299"/>
      <c r="C358" s="108" t="s">
        <v>1252</v>
      </c>
      <c r="D358" s="222">
        <v>31581825</v>
      </c>
      <c r="E358" s="137" t="s">
        <v>1713</v>
      </c>
      <c r="F358" s="108" t="s">
        <v>1211</v>
      </c>
      <c r="G358" s="140" t="s">
        <v>1215</v>
      </c>
      <c r="H358" s="101" t="s">
        <v>139</v>
      </c>
      <c r="J358" s="163">
        <v>195000000</v>
      </c>
      <c r="K358" s="125"/>
      <c r="L358" s="114">
        <v>45016</v>
      </c>
      <c r="M358" s="114">
        <v>45016</v>
      </c>
      <c r="N358" s="239">
        <f t="shared" si="13"/>
        <v>195000000</v>
      </c>
      <c r="O358" s="243">
        <v>2023</v>
      </c>
      <c r="P358" s="94">
        <f>N358*VLOOKUP(O358,IPC_2024!$A:$C,3,FALSE)</f>
        <v>205140000</v>
      </c>
      <c r="Q358" s="92" t="s">
        <v>1420</v>
      </c>
      <c r="R358" s="268">
        <f t="shared" si="12"/>
        <v>3.079370886542138E-3</v>
      </c>
      <c r="S358" s="274"/>
      <c r="T358" s="126"/>
      <c r="U358" s="127"/>
      <c r="V358" s="127"/>
      <c r="W358" s="127"/>
      <c r="X358" s="127"/>
      <c r="Y358" s="127"/>
    </row>
    <row r="359" spans="2:25" ht="15" outlineLevel="2" x14ac:dyDescent="0.25">
      <c r="B359" s="299"/>
      <c r="C359" s="108" t="s">
        <v>1252</v>
      </c>
      <c r="D359" s="227">
        <v>94384523</v>
      </c>
      <c r="E359" s="137" t="s">
        <v>1685</v>
      </c>
      <c r="F359" s="108" t="s">
        <v>1212</v>
      </c>
      <c r="G359" s="143"/>
      <c r="H359" s="101" t="s">
        <v>139</v>
      </c>
      <c r="J359" s="163">
        <v>8929000</v>
      </c>
      <c r="K359" s="125"/>
      <c r="L359" s="114">
        <v>45016</v>
      </c>
      <c r="M359" s="114">
        <v>45016</v>
      </c>
      <c r="N359" s="239">
        <f t="shared" si="13"/>
        <v>8929000</v>
      </c>
      <c r="O359" s="243">
        <v>2023</v>
      </c>
      <c r="P359" s="94">
        <f>N359*VLOOKUP(O359,IPC_2024!$A:$C,3,FALSE)</f>
        <v>9393308</v>
      </c>
      <c r="Q359" s="92" t="s">
        <v>1420</v>
      </c>
      <c r="R359" s="268">
        <f t="shared" si="12"/>
        <v>1.4100360331248588E-4</v>
      </c>
      <c r="S359" s="274"/>
      <c r="T359" s="126"/>
      <c r="U359" s="127"/>
      <c r="V359" s="127"/>
      <c r="W359" s="127"/>
      <c r="X359" s="127"/>
      <c r="Y359" s="127"/>
    </row>
    <row r="360" spans="2:25" ht="15" outlineLevel="2" x14ac:dyDescent="0.25">
      <c r="B360" s="299"/>
      <c r="C360" s="108" t="s">
        <v>1252</v>
      </c>
      <c r="D360" s="227">
        <v>1130648486</v>
      </c>
      <c r="E360" s="137" t="s">
        <v>1702</v>
      </c>
      <c r="F360" s="108" t="s">
        <v>1211</v>
      </c>
      <c r="G360" s="141" t="s">
        <v>1349</v>
      </c>
      <c r="H360" s="101" t="s">
        <v>139</v>
      </c>
      <c r="J360" s="163">
        <v>20615594</v>
      </c>
      <c r="K360" s="125"/>
      <c r="L360" s="114">
        <v>45016</v>
      </c>
      <c r="M360" s="114">
        <v>45016</v>
      </c>
      <c r="N360" s="239">
        <f t="shared" si="13"/>
        <v>20615594</v>
      </c>
      <c r="O360" s="243">
        <v>2023</v>
      </c>
      <c r="P360" s="94">
        <f>N360*VLOOKUP(O360,IPC_2024!$A:$C,3,FALSE)</f>
        <v>21687604.888</v>
      </c>
      <c r="Q360" s="92" t="s">
        <v>1420</v>
      </c>
      <c r="R360" s="268">
        <f t="shared" si="12"/>
        <v>3.2555415370447578E-4</v>
      </c>
      <c r="S360" s="274"/>
      <c r="T360" s="126"/>
      <c r="U360" s="127"/>
      <c r="V360" s="127"/>
      <c r="W360" s="127"/>
      <c r="X360" s="127"/>
      <c r="Y360" s="127"/>
    </row>
    <row r="361" spans="2:25" ht="15" outlineLevel="2" x14ac:dyDescent="0.25">
      <c r="B361" s="299"/>
      <c r="C361" s="108" t="s">
        <v>1252</v>
      </c>
      <c r="D361" s="227">
        <v>29568425</v>
      </c>
      <c r="E361" s="137" t="s">
        <v>1566</v>
      </c>
      <c r="F361" s="108" t="s">
        <v>1211</v>
      </c>
      <c r="G361" s="143"/>
      <c r="H361" s="101" t="s">
        <v>139</v>
      </c>
      <c r="J361" s="163">
        <v>14750815</v>
      </c>
      <c r="K361" s="125"/>
      <c r="L361" s="114">
        <v>45016</v>
      </c>
      <c r="M361" s="114">
        <v>45016</v>
      </c>
      <c r="N361" s="239">
        <f t="shared" si="13"/>
        <v>14750815</v>
      </c>
      <c r="O361" s="243">
        <v>2023</v>
      </c>
      <c r="P361" s="94">
        <f>N361*VLOOKUP(O361,IPC_2024!$A:$C,3,FALSE)</f>
        <v>15517857.380000001</v>
      </c>
      <c r="Q361" s="92" t="s">
        <v>1420</v>
      </c>
      <c r="R361" s="268">
        <f t="shared" si="12"/>
        <v>2.3293964237830291E-4</v>
      </c>
      <c r="S361" s="274"/>
      <c r="T361" s="126"/>
      <c r="U361" s="127"/>
      <c r="V361" s="127"/>
      <c r="W361" s="127"/>
      <c r="X361" s="127"/>
      <c r="Y361" s="127"/>
    </row>
    <row r="362" spans="2:25" ht="15" outlineLevel="2" x14ac:dyDescent="0.25">
      <c r="B362" s="299"/>
      <c r="C362" s="108" t="s">
        <v>1252</v>
      </c>
      <c r="D362" s="227">
        <v>20550409</v>
      </c>
      <c r="E362" s="137" t="s">
        <v>1540</v>
      </c>
      <c r="F362" s="108" t="s">
        <v>1211</v>
      </c>
      <c r="G362" s="143"/>
      <c r="H362" s="101" t="s">
        <v>139</v>
      </c>
      <c r="J362" s="163">
        <v>31400000</v>
      </c>
      <c r="K362" s="125"/>
      <c r="L362" s="114">
        <v>45016</v>
      </c>
      <c r="M362" s="114">
        <v>45016</v>
      </c>
      <c r="N362" s="239">
        <f t="shared" si="13"/>
        <v>31400000</v>
      </c>
      <c r="O362" s="243">
        <v>2023</v>
      </c>
      <c r="P362" s="94">
        <f>N362*VLOOKUP(O362,IPC_2024!$A:$C,3,FALSE)</f>
        <v>33032800</v>
      </c>
      <c r="Q362" s="92" t="s">
        <v>1420</v>
      </c>
      <c r="R362" s="268">
        <f t="shared" si="12"/>
        <v>4.9585767096114422E-4</v>
      </c>
      <c r="S362" s="274"/>
      <c r="T362" s="126"/>
      <c r="U362" s="127"/>
      <c r="V362" s="127"/>
      <c r="W362" s="127"/>
      <c r="X362" s="127"/>
      <c r="Y362" s="127"/>
    </row>
    <row r="363" spans="2:25" ht="25.5" outlineLevel="2" x14ac:dyDescent="0.25">
      <c r="B363" s="299"/>
      <c r="C363" s="108" t="s">
        <v>1252</v>
      </c>
      <c r="D363" s="222">
        <v>1143968138</v>
      </c>
      <c r="E363" s="137" t="s">
        <v>1680</v>
      </c>
      <c r="F363" s="108" t="s">
        <v>1211</v>
      </c>
      <c r="G363" s="138"/>
      <c r="H363" s="101" t="s">
        <v>139</v>
      </c>
      <c r="J363" s="163">
        <v>116278900</v>
      </c>
      <c r="K363" s="125"/>
      <c r="L363" s="114">
        <v>45016</v>
      </c>
      <c r="M363" s="114">
        <v>45016</v>
      </c>
      <c r="N363" s="239">
        <f t="shared" si="13"/>
        <v>116278900</v>
      </c>
      <c r="O363" s="243">
        <v>2023</v>
      </c>
      <c r="P363" s="94">
        <f>N363*VLOOKUP(O363,IPC_2024!$A:$C,3,FALSE)</f>
        <v>122325402.80000001</v>
      </c>
      <c r="Q363" s="92" t="s">
        <v>1420</v>
      </c>
      <c r="R363" s="268">
        <f t="shared" si="12"/>
        <v>1.8362351763033058E-3</v>
      </c>
      <c r="S363" s="274"/>
      <c r="T363" s="126"/>
      <c r="U363" s="127"/>
      <c r="V363" s="127"/>
      <c r="W363" s="127"/>
      <c r="X363" s="127"/>
      <c r="Y363" s="127"/>
    </row>
    <row r="364" spans="2:25" ht="15" outlineLevel="2" x14ac:dyDescent="0.25">
      <c r="B364" s="299"/>
      <c r="C364" s="108" t="s">
        <v>1252</v>
      </c>
      <c r="D364" s="222">
        <v>16838410</v>
      </c>
      <c r="E364" s="137" t="s">
        <v>1739</v>
      </c>
      <c r="F364" s="108" t="s">
        <v>1211</v>
      </c>
      <c r="G364" s="140" t="s">
        <v>1217</v>
      </c>
      <c r="H364" s="101" t="s">
        <v>139</v>
      </c>
      <c r="J364" s="163">
        <v>30289200</v>
      </c>
      <c r="K364" s="125"/>
      <c r="L364" s="114">
        <v>45016</v>
      </c>
      <c r="M364" s="114">
        <v>45016</v>
      </c>
      <c r="N364" s="239">
        <f t="shared" si="13"/>
        <v>30289200</v>
      </c>
      <c r="O364" s="243">
        <v>2023</v>
      </c>
      <c r="P364" s="94">
        <f>N364*VLOOKUP(O364,IPC_2024!$A:$C,3,FALSE)</f>
        <v>31864238.400000002</v>
      </c>
      <c r="Q364" s="92" t="s">
        <v>1420</v>
      </c>
      <c r="R364" s="268">
        <f t="shared" si="12"/>
        <v>4.7831631105975451E-4</v>
      </c>
      <c r="S364" s="274"/>
      <c r="T364" s="126"/>
      <c r="U364" s="127"/>
      <c r="V364" s="127"/>
      <c r="W364" s="127"/>
      <c r="X364" s="127"/>
      <c r="Y364" s="127"/>
    </row>
    <row r="365" spans="2:25" ht="15" outlineLevel="2" x14ac:dyDescent="0.25">
      <c r="B365" s="299"/>
      <c r="C365" s="108" t="s">
        <v>1252</v>
      </c>
      <c r="D365" s="227">
        <v>1086133211</v>
      </c>
      <c r="E365" s="137" t="s">
        <v>1541</v>
      </c>
      <c r="F365" s="108" t="s">
        <v>1211</v>
      </c>
      <c r="G365" s="143"/>
      <c r="H365" s="101" t="s">
        <v>139</v>
      </c>
      <c r="J365" s="163">
        <v>28692000</v>
      </c>
      <c r="K365" s="125"/>
      <c r="L365" s="114">
        <v>45016</v>
      </c>
      <c r="M365" s="114">
        <v>45016</v>
      </c>
      <c r="N365" s="239">
        <f t="shared" si="13"/>
        <v>28692000</v>
      </c>
      <c r="O365" s="243">
        <v>2023</v>
      </c>
      <c r="P365" s="94">
        <f>N365*VLOOKUP(O365,IPC_2024!$A:$C,3,FALSE)</f>
        <v>30183984</v>
      </c>
      <c r="Q365" s="92" t="s">
        <v>1420</v>
      </c>
      <c r="R365" s="268">
        <f t="shared" si="12"/>
        <v>4.530938947521386E-4</v>
      </c>
      <c r="S365" s="274"/>
      <c r="T365" s="126"/>
      <c r="U365" s="127"/>
      <c r="V365" s="127"/>
      <c r="W365" s="127"/>
      <c r="X365" s="127"/>
      <c r="Y365" s="127"/>
    </row>
    <row r="366" spans="2:25" ht="25.5" outlineLevel="2" x14ac:dyDescent="0.25">
      <c r="B366" s="299"/>
      <c r="C366" s="108" t="s">
        <v>1252</v>
      </c>
      <c r="D366" s="222">
        <v>94526528</v>
      </c>
      <c r="E366" s="137" t="s">
        <v>1732</v>
      </c>
      <c r="F366" s="108" t="s">
        <v>1211</v>
      </c>
      <c r="G366" s="152" t="s">
        <v>1220</v>
      </c>
      <c r="H366" s="101" t="s">
        <v>139</v>
      </c>
      <c r="J366" s="163">
        <v>122651010</v>
      </c>
      <c r="K366" s="125"/>
      <c r="L366" s="114">
        <v>45016</v>
      </c>
      <c r="M366" s="114">
        <v>45016</v>
      </c>
      <c r="N366" s="239">
        <f t="shared" si="13"/>
        <v>122651010</v>
      </c>
      <c r="O366" s="243">
        <v>2023</v>
      </c>
      <c r="P366" s="94">
        <f>N366*VLOOKUP(O366,IPC_2024!$A:$C,3,FALSE)</f>
        <v>129028862.52000001</v>
      </c>
      <c r="Q366" s="92" t="s">
        <v>1420</v>
      </c>
      <c r="R366" s="268">
        <f t="shared" si="12"/>
        <v>1.9368612789691726E-3</v>
      </c>
      <c r="S366" s="274"/>
      <c r="T366" s="126"/>
      <c r="U366" s="127"/>
      <c r="V366" s="127"/>
      <c r="W366" s="127"/>
      <c r="X366" s="127"/>
      <c r="Y366" s="127"/>
    </row>
    <row r="367" spans="2:25" ht="15" outlineLevel="2" x14ac:dyDescent="0.25">
      <c r="B367" s="299"/>
      <c r="C367" s="108" t="s">
        <v>1252</v>
      </c>
      <c r="D367" s="222">
        <v>31914022</v>
      </c>
      <c r="E367" s="137" t="s">
        <v>1727</v>
      </c>
      <c r="F367" s="108" t="s">
        <v>1211</v>
      </c>
      <c r="G367" s="138"/>
      <c r="H367" s="101" t="s">
        <v>139</v>
      </c>
      <c r="J367" s="163">
        <v>80023120</v>
      </c>
      <c r="K367" s="125"/>
      <c r="L367" s="114">
        <v>45016</v>
      </c>
      <c r="M367" s="114">
        <v>45016</v>
      </c>
      <c r="N367" s="239">
        <f t="shared" si="13"/>
        <v>80023120</v>
      </c>
      <c r="O367" s="243">
        <v>2023</v>
      </c>
      <c r="P367" s="94">
        <f>N367*VLOOKUP(O367,IPC_2024!$A:$C,3,FALSE)</f>
        <v>84184322.24000001</v>
      </c>
      <c r="Q367" s="92" t="s">
        <v>1420</v>
      </c>
      <c r="R367" s="268">
        <f t="shared" si="12"/>
        <v>1.2636967486065022E-3</v>
      </c>
      <c r="S367" s="274"/>
      <c r="T367" s="126"/>
      <c r="U367" s="127"/>
      <c r="V367" s="127"/>
      <c r="W367" s="127"/>
      <c r="X367" s="127"/>
      <c r="Y367" s="127"/>
    </row>
    <row r="368" spans="2:25" ht="15" outlineLevel="2" x14ac:dyDescent="0.25">
      <c r="B368" s="299"/>
      <c r="C368" s="108" t="s">
        <v>1252</v>
      </c>
      <c r="D368" s="227">
        <v>1143836825</v>
      </c>
      <c r="E368" s="137" t="s">
        <v>1693</v>
      </c>
      <c r="F368" s="108" t="s">
        <v>1211</v>
      </c>
      <c r="G368" s="144" t="s">
        <v>1354</v>
      </c>
      <c r="H368" s="101" t="s">
        <v>139</v>
      </c>
      <c r="I368" s="101" t="s">
        <v>1355</v>
      </c>
      <c r="J368" s="163">
        <v>10499999.977499962</v>
      </c>
      <c r="K368" s="125"/>
      <c r="L368" s="114">
        <v>45016</v>
      </c>
      <c r="M368" s="114">
        <v>45016</v>
      </c>
      <c r="N368" s="239">
        <f t="shared" si="13"/>
        <v>10499999.977499962</v>
      </c>
      <c r="O368" s="243">
        <v>2023</v>
      </c>
      <c r="P368" s="94">
        <f>N368*VLOOKUP(O368,IPC_2024!$A:$C,3,FALSE)</f>
        <v>11045999.97632996</v>
      </c>
      <c r="Q368" s="92" t="s">
        <v>1420</v>
      </c>
      <c r="R368" s="268">
        <f t="shared" si="12"/>
        <v>1.6581227815080248E-4</v>
      </c>
      <c r="S368" s="274"/>
      <c r="T368" s="126"/>
      <c r="U368" s="127"/>
      <c r="V368" s="127"/>
      <c r="W368" s="127"/>
      <c r="X368" s="127"/>
      <c r="Y368" s="127"/>
    </row>
    <row r="369" spans="2:25" ht="15" outlineLevel="2" x14ac:dyDescent="0.25">
      <c r="B369" s="299"/>
      <c r="C369" s="108" t="s">
        <v>1252</v>
      </c>
      <c r="D369" s="227">
        <v>1112487670</v>
      </c>
      <c r="E369" s="137" t="s">
        <v>1603</v>
      </c>
      <c r="F369" s="108" t="s">
        <v>1211</v>
      </c>
      <c r="G369" s="142" t="s">
        <v>895</v>
      </c>
      <c r="H369" s="101" t="s">
        <v>139</v>
      </c>
      <c r="J369" s="163">
        <v>36352600</v>
      </c>
      <c r="K369" s="125"/>
      <c r="L369" s="114">
        <v>45016</v>
      </c>
      <c r="M369" s="114">
        <v>45016</v>
      </c>
      <c r="N369" s="239">
        <f t="shared" si="13"/>
        <v>36352600</v>
      </c>
      <c r="O369" s="243">
        <v>2023</v>
      </c>
      <c r="P369" s="94">
        <f>N369*VLOOKUP(O369,IPC_2024!$A:$C,3,FALSE)</f>
        <v>38242935.200000003</v>
      </c>
      <c r="Q369" s="92" t="s">
        <v>1420</v>
      </c>
      <c r="R369" s="268">
        <f t="shared" si="12"/>
        <v>5.7406737482108578E-4</v>
      </c>
      <c r="S369" s="274"/>
      <c r="T369" s="126"/>
      <c r="U369" s="127"/>
      <c r="V369" s="127"/>
      <c r="W369" s="127"/>
      <c r="X369" s="127"/>
      <c r="Y369" s="127"/>
    </row>
    <row r="370" spans="2:25" ht="15" outlineLevel="2" x14ac:dyDescent="0.25">
      <c r="B370" s="299"/>
      <c r="C370" s="108" t="s">
        <v>1252</v>
      </c>
      <c r="D370" s="227">
        <v>67030082</v>
      </c>
      <c r="E370" s="137" t="s">
        <v>1578</v>
      </c>
      <c r="F370" s="108" t="s">
        <v>1212</v>
      </c>
      <c r="G370" s="143"/>
      <c r="H370" s="101" t="s">
        <v>139</v>
      </c>
      <c r="J370" s="163">
        <v>16249750</v>
      </c>
      <c r="K370" s="125"/>
      <c r="L370" s="114">
        <v>45016</v>
      </c>
      <c r="M370" s="114">
        <v>45016</v>
      </c>
      <c r="N370" s="239">
        <f t="shared" si="13"/>
        <v>16249750</v>
      </c>
      <c r="O370" s="243">
        <v>2023</v>
      </c>
      <c r="P370" s="94">
        <f>N370*VLOOKUP(O370,IPC_2024!$A:$C,3,FALSE)</f>
        <v>17094737</v>
      </c>
      <c r="Q370" s="92" t="s">
        <v>1420</v>
      </c>
      <c r="R370" s="268">
        <f t="shared" si="12"/>
        <v>2.5661029263378515E-4</v>
      </c>
      <c r="S370" s="274"/>
      <c r="T370" s="126"/>
      <c r="U370" s="127"/>
      <c r="V370" s="127"/>
      <c r="W370" s="127"/>
      <c r="X370" s="127"/>
      <c r="Y370" s="127"/>
    </row>
    <row r="371" spans="2:25" ht="15" outlineLevel="2" x14ac:dyDescent="0.25">
      <c r="B371" s="299"/>
      <c r="C371" s="108" t="s">
        <v>1252</v>
      </c>
      <c r="D371" s="227">
        <v>94489940</v>
      </c>
      <c r="E371" s="137" t="s">
        <v>1585</v>
      </c>
      <c r="F371" s="108" t="s">
        <v>1212</v>
      </c>
      <c r="G371" s="146" t="s">
        <v>1362</v>
      </c>
      <c r="H371" s="101" t="s">
        <v>139</v>
      </c>
      <c r="J371" s="163">
        <v>15878140</v>
      </c>
      <c r="K371" s="125"/>
      <c r="L371" s="114">
        <v>45016</v>
      </c>
      <c r="M371" s="114">
        <v>45016</v>
      </c>
      <c r="N371" s="239">
        <f t="shared" si="13"/>
        <v>15878140</v>
      </c>
      <c r="O371" s="243">
        <v>2023</v>
      </c>
      <c r="P371" s="94">
        <f>N371*VLOOKUP(O371,IPC_2024!$A:$C,3,FALSE)</f>
        <v>16703803.280000001</v>
      </c>
      <c r="Q371" s="92" t="s">
        <v>1420</v>
      </c>
      <c r="R371" s="268">
        <f t="shared" si="12"/>
        <v>2.5074195922277019E-4</v>
      </c>
      <c r="S371" s="274"/>
      <c r="T371" s="126"/>
      <c r="U371" s="127"/>
      <c r="V371" s="127"/>
      <c r="W371" s="127"/>
      <c r="X371" s="127"/>
      <c r="Y371" s="127"/>
    </row>
    <row r="372" spans="2:25" ht="15" outlineLevel="2" x14ac:dyDescent="0.25">
      <c r="B372" s="299"/>
      <c r="C372" s="108" t="s">
        <v>1252</v>
      </c>
      <c r="D372" s="227">
        <v>1144178866</v>
      </c>
      <c r="E372" s="137" t="s">
        <v>1568</v>
      </c>
      <c r="F372" s="108" t="s">
        <v>1211</v>
      </c>
      <c r="G372" s="142" t="s">
        <v>870</v>
      </c>
      <c r="H372" s="101" t="s">
        <v>139</v>
      </c>
      <c r="J372" s="163">
        <v>23523120</v>
      </c>
      <c r="K372" s="125"/>
      <c r="L372" s="114">
        <v>45016</v>
      </c>
      <c r="M372" s="114">
        <v>45016</v>
      </c>
      <c r="N372" s="239">
        <f t="shared" si="13"/>
        <v>23523120</v>
      </c>
      <c r="O372" s="243">
        <v>2023</v>
      </c>
      <c r="P372" s="94">
        <f>N372*VLOOKUP(O372,IPC_2024!$A:$C,3,FALSE)</f>
        <v>24746322.240000002</v>
      </c>
      <c r="Q372" s="92" t="s">
        <v>1420</v>
      </c>
      <c r="R372" s="268">
        <f t="shared" si="12"/>
        <v>3.7146877378788258E-4</v>
      </c>
      <c r="S372" s="274"/>
      <c r="T372" s="126"/>
      <c r="U372" s="127"/>
      <c r="V372" s="127"/>
      <c r="W372" s="127"/>
      <c r="X372" s="127"/>
      <c r="Y372" s="127"/>
    </row>
    <row r="373" spans="2:25" ht="15" outlineLevel="2" x14ac:dyDescent="0.25">
      <c r="B373" s="299"/>
      <c r="C373" s="108" t="s">
        <v>1252</v>
      </c>
      <c r="D373" s="222">
        <v>31971224</v>
      </c>
      <c r="E373" s="137" t="s">
        <v>1703</v>
      </c>
      <c r="F373" s="108" t="s">
        <v>1211</v>
      </c>
      <c r="G373" s="148" t="s">
        <v>1275</v>
      </c>
      <c r="H373" s="101" t="s">
        <v>139</v>
      </c>
      <c r="J373" s="163">
        <v>95395230</v>
      </c>
      <c r="K373" s="125"/>
      <c r="L373" s="114">
        <v>45016</v>
      </c>
      <c r="M373" s="114">
        <v>45016</v>
      </c>
      <c r="N373" s="239">
        <f t="shared" si="13"/>
        <v>95395230</v>
      </c>
      <c r="O373" s="243">
        <v>2023</v>
      </c>
      <c r="P373" s="94">
        <f>N373*VLOOKUP(O373,IPC_2024!$A:$C,3,FALSE)</f>
        <v>100355781.96000001</v>
      </c>
      <c r="Q373" s="92" t="s">
        <v>1420</v>
      </c>
      <c r="R373" s="268">
        <f t="shared" si="12"/>
        <v>1.5064476614204676E-3</v>
      </c>
      <c r="S373" s="274"/>
      <c r="T373" s="126"/>
      <c r="U373" s="127"/>
      <c r="V373" s="127"/>
      <c r="W373" s="127"/>
      <c r="X373" s="127"/>
      <c r="Y373" s="127"/>
    </row>
    <row r="374" spans="2:25" ht="15" outlineLevel="2" x14ac:dyDescent="0.25">
      <c r="B374" s="299"/>
      <c r="C374" s="108" t="s">
        <v>1252</v>
      </c>
      <c r="D374" s="227">
        <v>1130674800</v>
      </c>
      <c r="E374" s="137" t="s">
        <v>1660</v>
      </c>
      <c r="F374" s="108" t="s">
        <v>1211</v>
      </c>
      <c r="G374" s="142" t="s">
        <v>880</v>
      </c>
      <c r="H374" s="101" t="s">
        <v>139</v>
      </c>
      <c r="J374" s="163">
        <v>9108380</v>
      </c>
      <c r="K374" s="125"/>
      <c r="L374" s="114">
        <v>45016</v>
      </c>
      <c r="M374" s="114">
        <v>45016</v>
      </c>
      <c r="N374" s="239">
        <f t="shared" si="13"/>
        <v>9108380</v>
      </c>
      <c r="O374" s="243">
        <v>2023</v>
      </c>
      <c r="P374" s="94">
        <f>N374*VLOOKUP(O374,IPC_2024!$A:$C,3,FALSE)</f>
        <v>9582015.7599999998</v>
      </c>
      <c r="Q374" s="92" t="s">
        <v>1420</v>
      </c>
      <c r="R374" s="268">
        <f t="shared" si="12"/>
        <v>1.4383630869519321E-4</v>
      </c>
      <c r="S374" s="274"/>
      <c r="T374" s="126"/>
      <c r="U374" s="127"/>
      <c r="V374" s="127"/>
      <c r="W374" s="127"/>
      <c r="X374" s="127"/>
      <c r="Y374" s="127"/>
    </row>
    <row r="375" spans="2:25" ht="15" outlineLevel="2" x14ac:dyDescent="0.25">
      <c r="B375" s="299"/>
      <c r="C375" s="108" t="s">
        <v>1252</v>
      </c>
      <c r="D375" s="227">
        <v>1143827301</v>
      </c>
      <c r="E375" s="137" t="s">
        <v>1528</v>
      </c>
      <c r="F375" s="108" t="s">
        <v>1211</v>
      </c>
      <c r="G375" s="142" t="s">
        <v>825</v>
      </c>
      <c r="H375" s="101" t="s">
        <v>139</v>
      </c>
      <c r="J375" s="163">
        <v>29766805</v>
      </c>
      <c r="K375" s="125"/>
      <c r="L375" s="114">
        <v>45016</v>
      </c>
      <c r="M375" s="114">
        <v>45016</v>
      </c>
      <c r="N375" s="239">
        <f t="shared" si="13"/>
        <v>29766805</v>
      </c>
      <c r="O375" s="243">
        <v>2023</v>
      </c>
      <c r="P375" s="94">
        <f>N375*VLOOKUP(O375,IPC_2024!$A:$C,3,FALSE)</f>
        <v>31314678.860000003</v>
      </c>
      <c r="Q375" s="92" t="s">
        <v>1420</v>
      </c>
      <c r="R375" s="268">
        <f t="shared" si="12"/>
        <v>4.700668343711639E-4</v>
      </c>
      <c r="S375" s="274"/>
      <c r="T375" s="126"/>
      <c r="U375" s="127"/>
      <c r="V375" s="127"/>
      <c r="W375" s="127"/>
      <c r="X375" s="127"/>
      <c r="Y375" s="127"/>
    </row>
    <row r="376" spans="2:25" ht="15" outlineLevel="2" x14ac:dyDescent="0.25">
      <c r="B376" s="299"/>
      <c r="C376" s="108" t="s">
        <v>1252</v>
      </c>
      <c r="D376" s="227">
        <v>66834707</v>
      </c>
      <c r="E376" s="137" t="s">
        <v>1625</v>
      </c>
      <c r="F376" s="108" t="s">
        <v>1211</v>
      </c>
      <c r="G376" s="141" t="s">
        <v>1077</v>
      </c>
      <c r="H376" s="101" t="s">
        <v>139</v>
      </c>
      <c r="J376" s="163">
        <v>7800000</v>
      </c>
      <c r="K376" s="125"/>
      <c r="L376" s="114">
        <v>45016</v>
      </c>
      <c r="M376" s="114">
        <v>45016</v>
      </c>
      <c r="N376" s="239">
        <f t="shared" si="13"/>
        <v>7800000</v>
      </c>
      <c r="O376" s="243">
        <v>2023</v>
      </c>
      <c r="P376" s="94">
        <f>N376*VLOOKUP(O376,IPC_2024!$A:$C,3,FALSE)</f>
        <v>8205600</v>
      </c>
      <c r="Q376" s="92" t="s">
        <v>1420</v>
      </c>
      <c r="R376" s="268">
        <f t="shared" si="12"/>
        <v>1.2317483546168552E-4</v>
      </c>
      <c r="S376" s="274"/>
      <c r="T376" s="126"/>
      <c r="U376" s="127"/>
      <c r="V376" s="127"/>
      <c r="W376" s="127"/>
      <c r="X376" s="127"/>
      <c r="Y376" s="127"/>
    </row>
    <row r="377" spans="2:25" ht="15" outlineLevel="2" x14ac:dyDescent="0.25">
      <c r="B377" s="299"/>
      <c r="C377" s="108" t="s">
        <v>1252</v>
      </c>
      <c r="D377" s="227">
        <v>1144175822</v>
      </c>
      <c r="E377" s="137" t="s">
        <v>1750</v>
      </c>
      <c r="F377" s="108" t="s">
        <v>1211</v>
      </c>
      <c r="G377" s="142" t="s">
        <v>831</v>
      </c>
      <c r="H377" s="101" t="s">
        <v>139</v>
      </c>
      <c r="J377" s="163">
        <v>33543883</v>
      </c>
      <c r="K377" s="125"/>
      <c r="L377" s="114">
        <v>45016</v>
      </c>
      <c r="M377" s="114">
        <v>45016</v>
      </c>
      <c r="N377" s="239">
        <f t="shared" si="13"/>
        <v>33543883</v>
      </c>
      <c r="O377" s="243">
        <v>2023</v>
      </c>
      <c r="P377" s="94">
        <f>N377*VLOOKUP(O377,IPC_2024!$A:$C,3,FALSE)</f>
        <v>35288164.916000001</v>
      </c>
      <c r="Q377" s="92" t="s">
        <v>1420</v>
      </c>
      <c r="R377" s="268">
        <f t="shared" si="12"/>
        <v>5.2971311144500385E-4</v>
      </c>
      <c r="S377" s="274"/>
      <c r="T377" s="126"/>
      <c r="U377" s="127"/>
      <c r="V377" s="127"/>
      <c r="W377" s="127"/>
      <c r="X377" s="127"/>
      <c r="Y377" s="127"/>
    </row>
    <row r="378" spans="2:25" ht="15" outlineLevel="2" x14ac:dyDescent="0.25">
      <c r="B378" s="299"/>
      <c r="C378" s="108" t="s">
        <v>1252</v>
      </c>
      <c r="D378" s="222">
        <v>1107082749</v>
      </c>
      <c r="E378" s="137" t="s">
        <v>1575</v>
      </c>
      <c r="F378" s="108" t="s">
        <v>1211</v>
      </c>
      <c r="G378" s="138"/>
      <c r="H378" s="101" t="s">
        <v>139</v>
      </c>
      <c r="J378" s="163">
        <v>95395230</v>
      </c>
      <c r="K378" s="125"/>
      <c r="L378" s="114">
        <v>45016</v>
      </c>
      <c r="M378" s="114">
        <v>45016</v>
      </c>
      <c r="N378" s="239">
        <f t="shared" si="13"/>
        <v>95395230</v>
      </c>
      <c r="O378" s="243">
        <v>2023</v>
      </c>
      <c r="P378" s="94">
        <f>N378*VLOOKUP(O378,IPC_2024!$A:$C,3,FALSE)</f>
        <v>100355781.96000001</v>
      </c>
      <c r="Q378" s="92" t="s">
        <v>1420</v>
      </c>
      <c r="R378" s="268">
        <f t="shared" si="12"/>
        <v>1.5064476614204676E-3</v>
      </c>
      <c r="S378" s="274"/>
      <c r="T378" s="126"/>
      <c r="U378" s="127"/>
      <c r="V378" s="127"/>
      <c r="W378" s="127"/>
      <c r="X378" s="127"/>
      <c r="Y378" s="127"/>
    </row>
    <row r="379" spans="2:25" ht="15" outlineLevel="2" x14ac:dyDescent="0.25">
      <c r="B379" s="299"/>
      <c r="C379" s="108" t="s">
        <v>1252</v>
      </c>
      <c r="D379" s="227">
        <v>1006017068</v>
      </c>
      <c r="E379" s="137" t="s">
        <v>1665</v>
      </c>
      <c r="F379" s="108" t="s">
        <v>1211</v>
      </c>
      <c r="G379" s="141" t="s">
        <v>1093</v>
      </c>
      <c r="H379" s="101" t="s">
        <v>139</v>
      </c>
      <c r="J379" s="163">
        <v>9500000</v>
      </c>
      <c r="K379" s="125"/>
      <c r="L379" s="114">
        <v>45016</v>
      </c>
      <c r="M379" s="114">
        <v>45016</v>
      </c>
      <c r="N379" s="239">
        <f t="shared" si="13"/>
        <v>9500000</v>
      </c>
      <c r="O379" s="243">
        <v>2023</v>
      </c>
      <c r="P379" s="94">
        <f>N379*VLOOKUP(O379,IPC_2024!$A:$C,3,FALSE)</f>
        <v>9994000</v>
      </c>
      <c r="Q379" s="92" t="s">
        <v>1420</v>
      </c>
      <c r="R379" s="268">
        <f t="shared" si="12"/>
        <v>1.5002063293410417E-4</v>
      </c>
      <c r="S379" s="274"/>
      <c r="T379" s="126"/>
      <c r="U379" s="127"/>
      <c r="V379" s="127"/>
      <c r="W379" s="127"/>
      <c r="X379" s="127"/>
      <c r="Y379" s="127"/>
    </row>
    <row r="380" spans="2:25" ht="15" outlineLevel="2" x14ac:dyDescent="0.25">
      <c r="B380" s="299"/>
      <c r="C380" s="108" t="s">
        <v>1252</v>
      </c>
      <c r="D380" s="227">
        <v>1112482943</v>
      </c>
      <c r="E380" s="137" t="s">
        <v>1664</v>
      </c>
      <c r="F380" s="108" t="s">
        <v>1212</v>
      </c>
      <c r="G380" s="143"/>
      <c r="H380" s="101" t="s">
        <v>139</v>
      </c>
      <c r="J380" s="163">
        <v>11304000</v>
      </c>
      <c r="K380" s="125"/>
      <c r="L380" s="114">
        <v>45016</v>
      </c>
      <c r="M380" s="114">
        <v>45016</v>
      </c>
      <c r="N380" s="239">
        <f t="shared" si="13"/>
        <v>11304000</v>
      </c>
      <c r="O380" s="243">
        <v>2023</v>
      </c>
      <c r="P380" s="94">
        <f>N380*VLOOKUP(O380,IPC_2024!$A:$C,3,FALSE)</f>
        <v>11891808</v>
      </c>
      <c r="Q380" s="92" t="s">
        <v>1420</v>
      </c>
      <c r="R380" s="268">
        <f t="shared" si="12"/>
        <v>1.7850876154601193E-4</v>
      </c>
      <c r="S380" s="274"/>
      <c r="T380" s="126"/>
      <c r="U380" s="127"/>
      <c r="V380" s="127"/>
      <c r="W380" s="127"/>
      <c r="X380" s="127"/>
      <c r="Y380" s="127"/>
    </row>
    <row r="381" spans="2:25" ht="15" outlineLevel="2" x14ac:dyDescent="0.25">
      <c r="B381" s="299"/>
      <c r="C381" s="108" t="s">
        <v>1252</v>
      </c>
      <c r="D381" s="227">
        <v>67023988</v>
      </c>
      <c r="E381" s="137" t="s">
        <v>1676</v>
      </c>
      <c r="F381" s="108" t="s">
        <v>1211</v>
      </c>
      <c r="G381" s="143" t="s">
        <v>1358</v>
      </c>
      <c r="H381" s="101" t="s">
        <v>139</v>
      </c>
      <c r="J381" s="163">
        <v>3400000</v>
      </c>
      <c r="K381" s="125"/>
      <c r="L381" s="114">
        <v>45016</v>
      </c>
      <c r="M381" s="114">
        <v>45016</v>
      </c>
      <c r="N381" s="239">
        <f t="shared" si="13"/>
        <v>3400000</v>
      </c>
      <c r="O381" s="243">
        <v>2023</v>
      </c>
      <c r="P381" s="94">
        <f>N381*VLOOKUP(O381,IPC_2024!$A:$C,3,FALSE)</f>
        <v>3576800</v>
      </c>
      <c r="Q381" s="92" t="s">
        <v>1420</v>
      </c>
      <c r="R381" s="268">
        <f t="shared" si="12"/>
        <v>5.3691594944837276E-5</v>
      </c>
      <c r="S381" s="274"/>
      <c r="T381" s="126"/>
      <c r="U381" s="127"/>
      <c r="V381" s="127"/>
      <c r="W381" s="127"/>
      <c r="X381" s="127"/>
      <c r="Y381" s="127"/>
    </row>
    <row r="382" spans="2:25" ht="15" outlineLevel="2" x14ac:dyDescent="0.25">
      <c r="B382" s="299"/>
      <c r="C382" s="108" t="s">
        <v>1252</v>
      </c>
      <c r="D382" s="222">
        <v>1130609635</v>
      </c>
      <c r="E382" s="137" t="s">
        <v>1745</v>
      </c>
      <c r="F382" s="108" t="s">
        <v>1211</v>
      </c>
      <c r="G382" s="148" t="s">
        <v>1365</v>
      </c>
      <c r="H382" s="101" t="s">
        <v>139</v>
      </c>
      <c r="J382" s="163">
        <v>72651010</v>
      </c>
      <c r="K382" s="125"/>
      <c r="L382" s="114">
        <v>45016</v>
      </c>
      <c r="M382" s="114">
        <v>45016</v>
      </c>
      <c r="N382" s="239">
        <f t="shared" si="13"/>
        <v>72651010</v>
      </c>
      <c r="O382" s="243">
        <v>2023</v>
      </c>
      <c r="P382" s="94">
        <f>N382*VLOOKUP(O382,IPC_2024!$A:$C,3,FALSE)</f>
        <v>76428862.520000011</v>
      </c>
      <c r="Q382" s="92" t="s">
        <v>1420</v>
      </c>
      <c r="R382" s="268">
        <f t="shared" si="12"/>
        <v>1.1472790003686244E-3</v>
      </c>
      <c r="S382" s="274"/>
      <c r="T382" s="126"/>
      <c r="U382" s="127"/>
      <c r="V382" s="127"/>
      <c r="W382" s="127"/>
      <c r="X382" s="127"/>
      <c r="Y382" s="127"/>
    </row>
    <row r="383" spans="2:25" ht="15" outlineLevel="2" x14ac:dyDescent="0.25">
      <c r="B383" s="299"/>
      <c r="C383" s="108" t="s">
        <v>1252</v>
      </c>
      <c r="D383" s="227">
        <v>31899122</v>
      </c>
      <c r="E383" s="137" t="s">
        <v>1753</v>
      </c>
      <c r="F383" s="108" t="s">
        <v>1211</v>
      </c>
      <c r="G383" s="143"/>
      <c r="H383" s="101" t="s">
        <v>139</v>
      </c>
      <c r="J383" s="163">
        <v>11600000</v>
      </c>
      <c r="K383" s="125"/>
      <c r="L383" s="114">
        <v>45016</v>
      </c>
      <c r="M383" s="114">
        <v>45016</v>
      </c>
      <c r="N383" s="239">
        <f t="shared" si="13"/>
        <v>11600000</v>
      </c>
      <c r="O383" s="243">
        <v>2023</v>
      </c>
      <c r="P383" s="94">
        <f>N383*VLOOKUP(O383,IPC_2024!$A:$C,3,FALSE)</f>
        <v>12203200</v>
      </c>
      <c r="Q383" s="92" t="s">
        <v>1420</v>
      </c>
      <c r="R383" s="268">
        <f t="shared" si="12"/>
        <v>1.8318308863532717E-4</v>
      </c>
      <c r="S383" s="274"/>
      <c r="T383" s="126"/>
      <c r="U383" s="127"/>
      <c r="V383" s="127"/>
      <c r="W383" s="127"/>
      <c r="X383" s="127"/>
      <c r="Y383" s="127"/>
    </row>
    <row r="384" spans="2:25" ht="15" outlineLevel="2" x14ac:dyDescent="0.25">
      <c r="B384" s="299"/>
      <c r="C384" s="108" t="s">
        <v>1252</v>
      </c>
      <c r="D384" s="222">
        <v>1096644253</v>
      </c>
      <c r="E384" s="137" t="s">
        <v>1752</v>
      </c>
      <c r="F384" s="108" t="s">
        <v>1211</v>
      </c>
      <c r="G384" s="138"/>
      <c r="H384" s="101" t="s">
        <v>139</v>
      </c>
      <c r="J384" s="163">
        <v>76316920</v>
      </c>
      <c r="K384" s="125"/>
      <c r="L384" s="114">
        <v>45016</v>
      </c>
      <c r="M384" s="114">
        <v>45016</v>
      </c>
      <c r="N384" s="239">
        <f t="shared" si="13"/>
        <v>76316920</v>
      </c>
      <c r="O384" s="243">
        <v>2023</v>
      </c>
      <c r="P384" s="94">
        <f>N384*VLOOKUP(O384,IPC_2024!$A:$C,3,FALSE)</f>
        <v>80285399.840000004</v>
      </c>
      <c r="Q384" s="92" t="s">
        <v>1420</v>
      </c>
      <c r="R384" s="268">
        <f t="shared" si="12"/>
        <v>1.2051697517875151E-3</v>
      </c>
      <c r="S384" s="274"/>
      <c r="T384" s="126"/>
      <c r="U384" s="127"/>
      <c r="V384" s="127"/>
      <c r="W384" s="127"/>
      <c r="X384" s="127"/>
      <c r="Y384" s="127"/>
    </row>
    <row r="385" spans="2:25" ht="15" outlineLevel="2" x14ac:dyDescent="0.25">
      <c r="B385" s="299"/>
      <c r="C385" s="108" t="s">
        <v>1252</v>
      </c>
      <c r="D385" s="222">
        <v>80063074</v>
      </c>
      <c r="E385" s="150" t="s">
        <v>1710</v>
      </c>
      <c r="F385" s="108" t="s">
        <v>1211</v>
      </c>
      <c r="G385" s="140" t="s">
        <v>1219</v>
      </c>
      <c r="H385" s="101" t="s">
        <v>139</v>
      </c>
      <c r="J385" s="163">
        <v>63000000</v>
      </c>
      <c r="K385" s="125"/>
      <c r="L385" s="114">
        <v>45016</v>
      </c>
      <c r="M385" s="114">
        <v>45016</v>
      </c>
      <c r="N385" s="239">
        <f t="shared" si="13"/>
        <v>63000000</v>
      </c>
      <c r="O385" s="243">
        <v>2023</v>
      </c>
      <c r="P385" s="94">
        <f>N385*VLOOKUP(O385,IPC_2024!$A:$C,3,FALSE)</f>
        <v>66276000</v>
      </c>
      <c r="Q385" s="92" t="s">
        <v>1420</v>
      </c>
      <c r="R385" s="268">
        <f t="shared" si="12"/>
        <v>9.9487367103669069E-4</v>
      </c>
      <c r="S385" s="274"/>
      <c r="T385" s="126"/>
      <c r="U385" s="127"/>
      <c r="V385" s="127"/>
      <c r="W385" s="127"/>
      <c r="X385" s="127"/>
      <c r="Y385" s="127"/>
    </row>
    <row r="386" spans="2:25" ht="15" outlineLevel="2" x14ac:dyDescent="0.25">
      <c r="B386" s="299"/>
      <c r="C386" s="108" t="s">
        <v>1252</v>
      </c>
      <c r="D386" s="227">
        <v>1127954560</v>
      </c>
      <c r="E386" s="137" t="s">
        <v>1758</v>
      </c>
      <c r="F386" s="108" t="s">
        <v>1212</v>
      </c>
      <c r="G386" s="141" t="s">
        <v>1020</v>
      </c>
      <c r="H386" s="101" t="s">
        <v>139</v>
      </c>
      <c r="J386" s="163">
        <v>5800000</v>
      </c>
      <c r="K386" s="125"/>
      <c r="L386" s="114">
        <v>45016</v>
      </c>
      <c r="M386" s="114">
        <v>45016</v>
      </c>
      <c r="N386" s="239">
        <f t="shared" si="13"/>
        <v>5800000</v>
      </c>
      <c r="O386" s="243">
        <v>2023</v>
      </c>
      <c r="P386" s="94">
        <f>N386*VLOOKUP(O386,IPC_2024!$A:$C,3,FALSE)</f>
        <v>6101600</v>
      </c>
      <c r="Q386" s="92" t="s">
        <v>1420</v>
      </c>
      <c r="R386" s="268">
        <f t="shared" si="12"/>
        <v>9.1591544317663585E-5</v>
      </c>
      <c r="S386" s="274"/>
      <c r="T386" s="126"/>
      <c r="U386" s="127"/>
      <c r="V386" s="127"/>
      <c r="W386" s="127"/>
      <c r="X386" s="127"/>
      <c r="Y386" s="127"/>
    </row>
    <row r="387" spans="2:25" ht="15" outlineLevel="2" x14ac:dyDescent="0.25">
      <c r="B387" s="299"/>
      <c r="C387" s="108" t="s">
        <v>1252</v>
      </c>
      <c r="D387" s="227">
        <v>94369656</v>
      </c>
      <c r="E387" s="137" t="s">
        <v>1547</v>
      </c>
      <c r="F387" s="108" t="s">
        <v>1211</v>
      </c>
      <c r="G387" s="142" t="s">
        <v>897</v>
      </c>
      <c r="H387" s="101" t="s">
        <v>139</v>
      </c>
      <c r="J387" s="163">
        <v>20852600</v>
      </c>
      <c r="K387" s="125"/>
      <c r="L387" s="114">
        <v>45016</v>
      </c>
      <c r="M387" s="114">
        <v>45016</v>
      </c>
      <c r="N387" s="239">
        <f t="shared" si="13"/>
        <v>20852600</v>
      </c>
      <c r="O387" s="243">
        <v>2023</v>
      </c>
      <c r="P387" s="94">
        <f>N387*VLOOKUP(O387,IPC_2024!$A:$C,3,FALSE)</f>
        <v>21936935.199999999</v>
      </c>
      <c r="Q387" s="92" t="s">
        <v>1420</v>
      </c>
      <c r="R387" s="268">
        <f t="shared" si="12"/>
        <v>3.2929686845491581E-4</v>
      </c>
      <c r="S387" s="274"/>
      <c r="T387" s="126"/>
      <c r="U387" s="127"/>
      <c r="V387" s="127"/>
      <c r="W387" s="127"/>
      <c r="X387" s="127"/>
      <c r="Y387" s="127"/>
    </row>
    <row r="388" spans="2:25" ht="15" outlineLevel="2" x14ac:dyDescent="0.25">
      <c r="B388" s="299"/>
      <c r="C388" s="108" t="s">
        <v>1252</v>
      </c>
      <c r="D388" s="222">
        <v>1144181429</v>
      </c>
      <c r="E388" s="137" t="s">
        <v>1615</v>
      </c>
      <c r="F388" s="108" t="s">
        <v>1211</v>
      </c>
      <c r="G388" s="140" t="s">
        <v>1221</v>
      </c>
      <c r="H388" s="101" t="s">
        <v>139</v>
      </c>
      <c r="J388" s="163">
        <v>122651010</v>
      </c>
      <c r="K388" s="125"/>
      <c r="L388" s="114">
        <v>45016</v>
      </c>
      <c r="M388" s="114">
        <v>45016</v>
      </c>
      <c r="N388" s="239">
        <f t="shared" si="13"/>
        <v>122651010</v>
      </c>
      <c r="O388" s="243">
        <v>2023</v>
      </c>
      <c r="P388" s="94">
        <f>N388*VLOOKUP(O388,IPC_2024!$A:$C,3,FALSE)</f>
        <v>129028862.52000001</v>
      </c>
      <c r="Q388" s="92" t="s">
        <v>1420</v>
      </c>
      <c r="R388" s="268">
        <f t="shared" si="12"/>
        <v>1.9368612789691726E-3</v>
      </c>
      <c r="S388" s="274"/>
      <c r="T388" s="126"/>
      <c r="U388" s="127"/>
      <c r="V388" s="127"/>
      <c r="W388" s="127"/>
      <c r="X388" s="127"/>
      <c r="Y388" s="127"/>
    </row>
    <row r="389" spans="2:25" ht="15" outlineLevel="2" x14ac:dyDescent="0.25">
      <c r="B389" s="299"/>
      <c r="C389" s="108" t="s">
        <v>1252</v>
      </c>
      <c r="D389" s="227">
        <v>1144048812</v>
      </c>
      <c r="E389" s="137" t="s">
        <v>1736</v>
      </c>
      <c r="F389" s="108" t="s">
        <v>1211</v>
      </c>
      <c r="G389" s="143"/>
      <c r="H389" s="101" t="s">
        <v>139</v>
      </c>
      <c r="J389" s="163">
        <v>24691382</v>
      </c>
      <c r="K389" s="125"/>
      <c r="L389" s="114">
        <v>45016</v>
      </c>
      <c r="M389" s="114">
        <v>45016</v>
      </c>
      <c r="N389" s="239">
        <f t="shared" si="13"/>
        <v>24691382</v>
      </c>
      <c r="O389" s="243">
        <v>2023</v>
      </c>
      <c r="P389" s="94">
        <f>N389*VLOOKUP(O389,IPC_2024!$A:$C,3,FALSE)</f>
        <v>25975333.864</v>
      </c>
      <c r="Q389" s="92" t="s">
        <v>1420</v>
      </c>
      <c r="R389" s="268">
        <f t="shared" si="12"/>
        <v>3.8991755322713125E-4</v>
      </c>
      <c r="S389" s="274"/>
      <c r="T389" s="126"/>
      <c r="U389" s="127"/>
      <c r="V389" s="127"/>
      <c r="W389" s="127"/>
      <c r="X389" s="127"/>
      <c r="Y389" s="127"/>
    </row>
    <row r="390" spans="2:25" ht="15" outlineLevel="2" x14ac:dyDescent="0.25">
      <c r="B390" s="299"/>
      <c r="C390" s="108" t="s">
        <v>1252</v>
      </c>
      <c r="D390" s="222">
        <v>29561715</v>
      </c>
      <c r="E390" s="137" t="s">
        <v>1677</v>
      </c>
      <c r="F390" s="108" t="s">
        <v>1211</v>
      </c>
      <c r="G390" s="138"/>
      <c r="H390" s="101" t="s">
        <v>139</v>
      </c>
      <c r="J390" s="163">
        <v>136278900</v>
      </c>
      <c r="K390" s="125"/>
      <c r="L390" s="114">
        <v>45016</v>
      </c>
      <c r="M390" s="114">
        <v>45016</v>
      </c>
      <c r="N390" s="239">
        <f t="shared" si="13"/>
        <v>136278900</v>
      </c>
      <c r="O390" s="243">
        <v>2023</v>
      </c>
      <c r="P390" s="94">
        <f>N390*VLOOKUP(O390,IPC_2024!$A:$C,3,FALSE)</f>
        <v>143365402.80000001</v>
      </c>
      <c r="Q390" s="92" t="s">
        <v>1420</v>
      </c>
      <c r="R390" s="268">
        <f t="shared" ref="R390:R453" si="14">IF(Q390="TOTAL",P390/$P$1153,"")</f>
        <v>2.1520680877435252E-3</v>
      </c>
      <c r="S390" s="274"/>
      <c r="T390" s="126"/>
      <c r="U390" s="127"/>
      <c r="V390" s="127"/>
      <c r="W390" s="127"/>
      <c r="X390" s="127"/>
      <c r="Y390" s="127"/>
    </row>
    <row r="391" spans="2:25" ht="15" outlineLevel="2" x14ac:dyDescent="0.25">
      <c r="B391" s="299"/>
      <c r="C391" s="108" t="s">
        <v>1252</v>
      </c>
      <c r="D391" s="222">
        <v>16720962</v>
      </c>
      <c r="E391" s="137" t="s">
        <v>1549</v>
      </c>
      <c r="F391" s="108" t="s">
        <v>1211</v>
      </c>
      <c r="G391" s="138"/>
      <c r="H391" s="101" t="s">
        <v>139</v>
      </c>
      <c r="J391" s="163">
        <v>75395230</v>
      </c>
      <c r="K391" s="125"/>
      <c r="L391" s="114">
        <v>45016</v>
      </c>
      <c r="M391" s="114">
        <v>45016</v>
      </c>
      <c r="N391" s="239">
        <f t="shared" si="13"/>
        <v>75395230</v>
      </c>
      <c r="O391" s="243">
        <v>2023</v>
      </c>
      <c r="P391" s="94">
        <f>N391*VLOOKUP(O391,IPC_2024!$A:$C,3,FALSE)</f>
        <v>79315781.960000008</v>
      </c>
      <c r="Q391" s="92" t="s">
        <v>1420</v>
      </c>
      <c r="R391" s="268">
        <f t="shared" si="14"/>
        <v>1.1906147499802483E-3</v>
      </c>
      <c r="S391" s="274"/>
      <c r="T391" s="126"/>
      <c r="U391" s="127"/>
      <c r="V391" s="127"/>
      <c r="W391" s="127"/>
      <c r="X391" s="127"/>
      <c r="Y391" s="127"/>
    </row>
    <row r="392" spans="2:25" ht="15" outlineLevel="2" x14ac:dyDescent="0.25">
      <c r="B392" s="299"/>
      <c r="C392" s="108" t="s">
        <v>1252</v>
      </c>
      <c r="D392" s="227">
        <v>16656628</v>
      </c>
      <c r="E392" s="137" t="s">
        <v>1611</v>
      </c>
      <c r="F392" s="108" t="s">
        <v>1211</v>
      </c>
      <c r="G392" s="142"/>
      <c r="H392" s="101" t="s">
        <v>139</v>
      </c>
      <c r="J392" s="163">
        <v>122651010</v>
      </c>
      <c r="K392" s="125"/>
      <c r="L392" s="114">
        <v>45016</v>
      </c>
      <c r="M392" s="114">
        <v>45016</v>
      </c>
      <c r="N392" s="239">
        <f t="shared" si="13"/>
        <v>122651010</v>
      </c>
      <c r="O392" s="243">
        <v>2023</v>
      </c>
      <c r="P392" s="94">
        <f>N392*VLOOKUP(O392,IPC_2024!$A:$C,3,FALSE)</f>
        <v>129028862.52000001</v>
      </c>
      <c r="Q392" s="92" t="s">
        <v>1420</v>
      </c>
      <c r="R392" s="268">
        <f t="shared" si="14"/>
        <v>1.9368612789691726E-3</v>
      </c>
      <c r="S392" s="274"/>
      <c r="T392" s="126"/>
      <c r="U392" s="127"/>
      <c r="V392" s="127"/>
      <c r="W392" s="127"/>
      <c r="X392" s="127"/>
      <c r="Y392" s="127"/>
    </row>
    <row r="393" spans="2:25" ht="15" outlineLevel="2" x14ac:dyDescent="0.25">
      <c r="B393" s="299"/>
      <c r="C393" s="108" t="s">
        <v>1252</v>
      </c>
      <c r="D393" s="222">
        <v>1121902692</v>
      </c>
      <c r="E393" s="137" t="s">
        <v>1584</v>
      </c>
      <c r="F393" s="108" t="s">
        <v>1211</v>
      </c>
      <c r="G393" s="140" t="s">
        <v>1218</v>
      </c>
      <c r="H393" s="101" t="s">
        <v>139</v>
      </c>
      <c r="J393" s="163">
        <v>76316920</v>
      </c>
      <c r="K393" s="125"/>
      <c r="L393" s="114">
        <v>45016</v>
      </c>
      <c r="M393" s="114">
        <v>45016</v>
      </c>
      <c r="N393" s="239">
        <f t="shared" si="13"/>
        <v>76316920</v>
      </c>
      <c r="O393" s="243">
        <v>2023</v>
      </c>
      <c r="P393" s="94">
        <f>N393*VLOOKUP(O393,IPC_2024!$A:$C,3,FALSE)</f>
        <v>80285399.840000004</v>
      </c>
      <c r="Q393" s="92" t="s">
        <v>1420</v>
      </c>
      <c r="R393" s="268">
        <f t="shared" si="14"/>
        <v>1.2051697517875151E-3</v>
      </c>
      <c r="S393" s="274"/>
      <c r="T393" s="126"/>
      <c r="U393" s="127"/>
      <c r="V393" s="127"/>
      <c r="W393" s="127"/>
      <c r="X393" s="127"/>
      <c r="Y393" s="127"/>
    </row>
    <row r="394" spans="2:25" ht="15" outlineLevel="2" x14ac:dyDescent="0.25">
      <c r="B394" s="299"/>
      <c r="C394" s="108" t="s">
        <v>1252</v>
      </c>
      <c r="D394" s="227">
        <v>1004510234</v>
      </c>
      <c r="E394" s="137" t="s">
        <v>1718</v>
      </c>
      <c r="F394" s="108" t="s">
        <v>1211</v>
      </c>
      <c r="G394" s="141" t="s">
        <v>926</v>
      </c>
      <c r="H394" s="101" t="s">
        <v>139</v>
      </c>
      <c r="J394" s="163">
        <v>19357292</v>
      </c>
      <c r="K394" s="125"/>
      <c r="L394" s="114">
        <v>45016</v>
      </c>
      <c r="M394" s="114">
        <v>45016</v>
      </c>
      <c r="N394" s="239">
        <f t="shared" si="13"/>
        <v>19357292</v>
      </c>
      <c r="O394" s="243">
        <v>2023</v>
      </c>
      <c r="P394" s="94">
        <f>N394*VLOOKUP(O394,IPC_2024!$A:$C,3,FALSE)</f>
        <v>20363871.184</v>
      </c>
      <c r="Q394" s="92" t="s">
        <v>1420</v>
      </c>
      <c r="R394" s="268">
        <f t="shared" si="14"/>
        <v>3.0568349449792325E-4</v>
      </c>
      <c r="S394" s="274"/>
      <c r="T394" s="126"/>
      <c r="U394" s="127"/>
      <c r="V394" s="127"/>
      <c r="W394" s="127"/>
      <c r="X394" s="127"/>
      <c r="Y394" s="127"/>
    </row>
    <row r="395" spans="2:25" ht="15" outlineLevel="2" x14ac:dyDescent="0.25">
      <c r="B395" s="299"/>
      <c r="C395" s="108" t="s">
        <v>1252</v>
      </c>
      <c r="D395" s="227">
        <v>6333900</v>
      </c>
      <c r="E395" s="137" t="s">
        <v>1630</v>
      </c>
      <c r="F395" s="108" t="s">
        <v>1211</v>
      </c>
      <c r="G395" s="143"/>
      <c r="H395" s="101" t="s">
        <v>139</v>
      </c>
      <c r="J395" s="163">
        <v>11305000</v>
      </c>
      <c r="K395" s="125"/>
      <c r="L395" s="114">
        <v>45016</v>
      </c>
      <c r="M395" s="114">
        <v>45016</v>
      </c>
      <c r="N395" s="239">
        <f t="shared" si="13"/>
        <v>11305000</v>
      </c>
      <c r="O395" s="243">
        <v>2023</v>
      </c>
      <c r="P395" s="94">
        <f>N395*VLOOKUP(O395,IPC_2024!$A:$C,3,FALSE)</f>
        <v>11892860</v>
      </c>
      <c r="Q395" s="92" t="s">
        <v>1420</v>
      </c>
      <c r="R395" s="268">
        <f t="shared" si="14"/>
        <v>1.7852455319158396E-4</v>
      </c>
      <c r="S395" s="274"/>
      <c r="T395" s="126"/>
      <c r="U395" s="127"/>
      <c r="V395" s="127"/>
      <c r="W395" s="127"/>
      <c r="X395" s="127"/>
      <c r="Y395" s="127"/>
    </row>
    <row r="396" spans="2:25" ht="15" outlineLevel="2" x14ac:dyDescent="0.25">
      <c r="B396" s="299"/>
      <c r="C396" s="108" t="s">
        <v>1252</v>
      </c>
      <c r="D396" s="227">
        <v>48654480</v>
      </c>
      <c r="E396" s="137" t="s">
        <v>1551</v>
      </c>
      <c r="F396" s="108" t="s">
        <v>1211</v>
      </c>
      <c r="G396" s="143"/>
      <c r="H396" s="101" t="s">
        <v>139</v>
      </c>
      <c r="J396" s="163">
        <v>44690000</v>
      </c>
      <c r="K396" s="125"/>
      <c r="L396" s="114">
        <v>45016</v>
      </c>
      <c r="M396" s="114">
        <v>45016</v>
      </c>
      <c r="N396" s="239">
        <f t="shared" si="13"/>
        <v>44690000</v>
      </c>
      <c r="O396" s="243">
        <v>2023</v>
      </c>
      <c r="P396" s="94">
        <f>N396*VLOOKUP(O396,IPC_2024!$A:$C,3,FALSE)</f>
        <v>47013880</v>
      </c>
      <c r="Q396" s="92" t="s">
        <v>1420</v>
      </c>
      <c r="R396" s="268">
        <f t="shared" si="14"/>
        <v>7.0572864061317002E-4</v>
      </c>
      <c r="S396" s="274"/>
      <c r="T396" s="126"/>
      <c r="U396" s="127"/>
      <c r="V396" s="127"/>
      <c r="W396" s="127"/>
      <c r="X396" s="127"/>
      <c r="Y396" s="127"/>
    </row>
    <row r="397" spans="2:25" ht="15" outlineLevel="2" x14ac:dyDescent="0.25">
      <c r="B397" s="299"/>
      <c r="C397" s="108" t="s">
        <v>1252</v>
      </c>
      <c r="D397" s="227">
        <v>1144202697</v>
      </c>
      <c r="E397" s="137" t="s">
        <v>1686</v>
      </c>
      <c r="F397" s="108" t="s">
        <v>1211</v>
      </c>
      <c r="G397" s="143"/>
      <c r="H397" s="101" t="s">
        <v>139</v>
      </c>
      <c r="J397" s="163">
        <v>12500000</v>
      </c>
      <c r="K397" s="125"/>
      <c r="L397" s="114">
        <v>45016</v>
      </c>
      <c r="M397" s="114">
        <v>45016</v>
      </c>
      <c r="N397" s="239">
        <f t="shared" si="13"/>
        <v>12500000</v>
      </c>
      <c r="O397" s="243">
        <v>2023</v>
      </c>
      <c r="P397" s="94">
        <f>N397*VLOOKUP(O397,IPC_2024!$A:$C,3,FALSE)</f>
        <v>13150000</v>
      </c>
      <c r="Q397" s="92" t="s">
        <v>1420</v>
      </c>
      <c r="R397" s="268">
        <f t="shared" si="14"/>
        <v>1.9739556965013704E-4</v>
      </c>
      <c r="S397" s="274"/>
      <c r="T397" s="126"/>
      <c r="U397" s="127"/>
      <c r="V397" s="127"/>
      <c r="W397" s="127"/>
      <c r="X397" s="127"/>
      <c r="Y397" s="127"/>
    </row>
    <row r="398" spans="2:25" ht="15" outlineLevel="2" x14ac:dyDescent="0.25">
      <c r="B398" s="299"/>
      <c r="C398" s="108" t="s">
        <v>1252</v>
      </c>
      <c r="D398" s="227">
        <v>66971693</v>
      </c>
      <c r="E398" s="137" t="s">
        <v>1559</v>
      </c>
      <c r="F398" s="108" t="s">
        <v>1211</v>
      </c>
      <c r="G398" s="141" t="s">
        <v>903</v>
      </c>
      <c r="H398" s="101" t="s">
        <v>139</v>
      </c>
      <c r="J398" s="163">
        <v>7462600</v>
      </c>
      <c r="K398" s="125"/>
      <c r="L398" s="114">
        <v>45016</v>
      </c>
      <c r="M398" s="114">
        <v>45016</v>
      </c>
      <c r="N398" s="239">
        <f t="shared" si="13"/>
        <v>7462600</v>
      </c>
      <c r="O398" s="243">
        <v>2023</v>
      </c>
      <c r="P398" s="94">
        <f>N398*VLOOKUP(O398,IPC_2024!$A:$C,3,FALSE)</f>
        <v>7850655.2000000002</v>
      </c>
      <c r="Q398" s="92" t="s">
        <v>1420</v>
      </c>
      <c r="R398" s="268">
        <f t="shared" si="14"/>
        <v>1.1784673424568903E-4</v>
      </c>
      <c r="S398" s="274"/>
      <c r="T398" s="126"/>
      <c r="U398" s="127"/>
      <c r="V398" s="127"/>
      <c r="W398" s="127"/>
      <c r="X398" s="127"/>
      <c r="Y398" s="127"/>
    </row>
    <row r="399" spans="2:25" ht="15" outlineLevel="2" x14ac:dyDescent="0.25">
      <c r="B399" s="299"/>
      <c r="C399" s="108" t="s">
        <v>1252</v>
      </c>
      <c r="D399" s="222">
        <v>66888111</v>
      </c>
      <c r="E399" s="137" t="s">
        <v>1560</v>
      </c>
      <c r="F399" s="108" t="s">
        <v>1211</v>
      </c>
      <c r="G399" s="138"/>
      <c r="H399" s="101" t="s">
        <v>139</v>
      </c>
      <c r="J399" s="163">
        <v>122651010</v>
      </c>
      <c r="K399" s="125"/>
      <c r="L399" s="114">
        <v>45016</v>
      </c>
      <c r="M399" s="114">
        <v>45016</v>
      </c>
      <c r="N399" s="239">
        <f t="shared" si="13"/>
        <v>122651010</v>
      </c>
      <c r="O399" s="243">
        <v>2023</v>
      </c>
      <c r="P399" s="94">
        <f>N399*VLOOKUP(O399,IPC_2024!$A:$C,3,FALSE)</f>
        <v>129028862.52000001</v>
      </c>
      <c r="Q399" s="92" t="s">
        <v>1420</v>
      </c>
      <c r="R399" s="268">
        <f t="shared" si="14"/>
        <v>1.9368612789691726E-3</v>
      </c>
      <c r="S399" s="274"/>
      <c r="T399" s="126"/>
      <c r="U399" s="127"/>
      <c r="V399" s="127"/>
      <c r="W399" s="127"/>
      <c r="X399" s="127"/>
      <c r="Y399" s="127"/>
    </row>
    <row r="400" spans="2:25" ht="15" outlineLevel="2" x14ac:dyDescent="0.25">
      <c r="B400" s="299"/>
      <c r="C400" s="108" t="s">
        <v>1252</v>
      </c>
      <c r="D400" s="227">
        <v>67026794</v>
      </c>
      <c r="E400" s="137" t="s">
        <v>1623</v>
      </c>
      <c r="F400" s="108" t="s">
        <v>1211</v>
      </c>
      <c r="G400" s="142" t="s">
        <v>893</v>
      </c>
      <c r="H400" s="101" t="s">
        <v>139</v>
      </c>
      <c r="J400" s="163">
        <v>41085150</v>
      </c>
      <c r="K400" s="125"/>
      <c r="L400" s="114">
        <v>45016</v>
      </c>
      <c r="M400" s="114">
        <v>45016</v>
      </c>
      <c r="N400" s="239">
        <f t="shared" si="13"/>
        <v>41085150</v>
      </c>
      <c r="O400" s="243">
        <v>2023</v>
      </c>
      <c r="P400" s="94">
        <f>N400*VLOOKUP(O400,IPC_2024!$A:$C,3,FALSE)</f>
        <v>43221577.800000004</v>
      </c>
      <c r="Q400" s="92" t="s">
        <v>1420</v>
      </c>
      <c r="R400" s="268">
        <f t="shared" si="14"/>
        <v>6.4880212707290631E-4</v>
      </c>
      <c r="S400" s="274"/>
      <c r="T400" s="126"/>
      <c r="U400" s="127"/>
      <c r="V400" s="127"/>
      <c r="W400" s="127"/>
      <c r="X400" s="127"/>
      <c r="Y400" s="127"/>
    </row>
    <row r="401" spans="2:25" ht="15" outlineLevel="2" x14ac:dyDescent="0.25">
      <c r="B401" s="299"/>
      <c r="C401" s="108" t="s">
        <v>1252</v>
      </c>
      <c r="D401" s="227">
        <v>31308189</v>
      </c>
      <c r="E401" s="137" t="s">
        <v>1529</v>
      </c>
      <c r="F401" s="108" t="s">
        <v>1211</v>
      </c>
      <c r="G401" s="143"/>
      <c r="H401" s="101" t="s">
        <v>139</v>
      </c>
      <c r="J401" s="163">
        <v>15615600</v>
      </c>
      <c r="K401" s="125"/>
      <c r="L401" s="114">
        <v>45016</v>
      </c>
      <c r="M401" s="114">
        <v>45016</v>
      </c>
      <c r="N401" s="239">
        <f t="shared" si="13"/>
        <v>15615600</v>
      </c>
      <c r="O401" s="243">
        <v>2023</v>
      </c>
      <c r="P401" s="94">
        <f>N401*VLOOKUP(O401,IPC_2024!$A:$C,3,FALSE)</f>
        <v>16427611.200000001</v>
      </c>
      <c r="Q401" s="92" t="s">
        <v>1420</v>
      </c>
      <c r="R401" s="268">
        <f t="shared" si="14"/>
        <v>2.4659602059429441E-4</v>
      </c>
      <c r="S401" s="274"/>
      <c r="T401" s="126"/>
      <c r="U401" s="127"/>
      <c r="V401" s="127"/>
      <c r="W401" s="127"/>
      <c r="X401" s="127"/>
      <c r="Y401" s="127"/>
    </row>
    <row r="402" spans="2:25" ht="15" outlineLevel="2" x14ac:dyDescent="0.25">
      <c r="B402" s="299"/>
      <c r="C402" s="108" t="s">
        <v>1252</v>
      </c>
      <c r="D402" s="227">
        <v>31536725</v>
      </c>
      <c r="E402" s="137" t="s">
        <v>1759</v>
      </c>
      <c r="F402" s="108" t="s">
        <v>1211</v>
      </c>
      <c r="G402" s="141" t="s">
        <v>1109</v>
      </c>
      <c r="H402" s="101" t="s">
        <v>139</v>
      </c>
      <c r="J402" s="163">
        <v>173499999.97749996</v>
      </c>
      <c r="K402" s="125"/>
      <c r="L402" s="114">
        <v>45016</v>
      </c>
      <c r="M402" s="114">
        <v>45016</v>
      </c>
      <c r="N402" s="239">
        <f t="shared" si="13"/>
        <v>173499999.97749996</v>
      </c>
      <c r="O402" s="243">
        <v>2023</v>
      </c>
      <c r="P402" s="94">
        <f>N402*VLOOKUP(O402,IPC_2024!$A:$C,3,FALSE)</f>
        <v>182521999.97632998</v>
      </c>
      <c r="Q402" s="92" t="s">
        <v>1420</v>
      </c>
      <c r="R402" s="268">
        <f t="shared" si="14"/>
        <v>2.7398505063885902E-3</v>
      </c>
      <c r="S402" s="274"/>
      <c r="T402" s="126"/>
      <c r="U402" s="127"/>
      <c r="V402" s="127"/>
      <c r="W402" s="127"/>
      <c r="X402" s="127"/>
      <c r="Y402" s="127"/>
    </row>
    <row r="403" spans="2:25" ht="15" outlineLevel="2" x14ac:dyDescent="0.25">
      <c r="B403" s="299"/>
      <c r="C403" s="108" t="s">
        <v>1252</v>
      </c>
      <c r="D403" s="222">
        <v>79449080</v>
      </c>
      <c r="E403" s="137" t="s">
        <v>1515</v>
      </c>
      <c r="F403" s="108" t="s">
        <v>1211</v>
      </c>
      <c r="G403" s="138"/>
      <c r="H403" s="101" t="s">
        <v>139</v>
      </c>
      <c r="J403" s="163">
        <v>102651010</v>
      </c>
      <c r="K403" s="125"/>
      <c r="L403" s="114">
        <v>45016</v>
      </c>
      <c r="M403" s="114">
        <v>45016</v>
      </c>
      <c r="N403" s="239">
        <f t="shared" si="13"/>
        <v>102651010</v>
      </c>
      <c r="O403" s="243">
        <v>2023</v>
      </c>
      <c r="P403" s="94">
        <f>N403*VLOOKUP(O403,IPC_2024!$A:$C,3,FALSE)</f>
        <v>107988862.52000001</v>
      </c>
      <c r="Q403" s="92" t="s">
        <v>1420</v>
      </c>
      <c r="R403" s="268">
        <f t="shared" si="14"/>
        <v>1.6210283675289533E-3</v>
      </c>
      <c r="S403" s="274"/>
      <c r="T403" s="126"/>
      <c r="U403" s="127"/>
      <c r="V403" s="127"/>
      <c r="W403" s="127"/>
      <c r="X403" s="127"/>
      <c r="Y403" s="127"/>
    </row>
    <row r="404" spans="2:25" ht="15" outlineLevel="2" x14ac:dyDescent="0.25">
      <c r="B404" s="299"/>
      <c r="C404" s="108" t="s">
        <v>1252</v>
      </c>
      <c r="D404" s="227">
        <v>1144073798</v>
      </c>
      <c r="E404" s="137" t="s">
        <v>1742</v>
      </c>
      <c r="F404" s="108" t="s">
        <v>1211</v>
      </c>
      <c r="G404" s="141" t="s">
        <v>1062</v>
      </c>
      <c r="H404" s="101" t="s">
        <v>139</v>
      </c>
      <c r="J404" s="163">
        <v>11000000</v>
      </c>
      <c r="K404" s="125"/>
      <c r="L404" s="114">
        <v>45016</v>
      </c>
      <c r="M404" s="114">
        <v>45016</v>
      </c>
      <c r="N404" s="239">
        <f t="shared" si="13"/>
        <v>11000000</v>
      </c>
      <c r="O404" s="243">
        <v>2023</v>
      </c>
      <c r="P404" s="94">
        <f>N404*VLOOKUP(O404,IPC_2024!$A:$C,3,FALSE)</f>
        <v>11572000</v>
      </c>
      <c r="Q404" s="92" t="s">
        <v>1420</v>
      </c>
      <c r="R404" s="268">
        <f t="shared" si="14"/>
        <v>1.7370810129212062E-4</v>
      </c>
      <c r="S404" s="274"/>
      <c r="T404" s="126"/>
      <c r="U404" s="127"/>
      <c r="V404" s="127"/>
      <c r="W404" s="127"/>
      <c r="X404" s="127"/>
      <c r="Y404" s="127"/>
    </row>
    <row r="405" spans="2:25" ht="15" outlineLevel="2" x14ac:dyDescent="0.25">
      <c r="B405" s="299"/>
      <c r="C405" s="108" t="s">
        <v>1252</v>
      </c>
      <c r="D405" s="222">
        <v>31962510</v>
      </c>
      <c r="E405" s="137" t="s">
        <v>1697</v>
      </c>
      <c r="F405" s="108" t="s">
        <v>1211</v>
      </c>
      <c r="G405" s="138"/>
      <c r="H405" s="101" t="s">
        <v>139</v>
      </c>
      <c r="J405" s="163">
        <v>116278900</v>
      </c>
      <c r="K405" s="125"/>
      <c r="L405" s="114">
        <v>45016</v>
      </c>
      <c r="M405" s="114">
        <v>45016</v>
      </c>
      <c r="N405" s="239">
        <f t="shared" si="13"/>
        <v>116278900</v>
      </c>
      <c r="O405" s="243">
        <v>2023</v>
      </c>
      <c r="P405" s="94">
        <f>N405*VLOOKUP(O405,IPC_2024!$A:$C,3,FALSE)</f>
        <v>122325402.80000001</v>
      </c>
      <c r="Q405" s="92" t="s">
        <v>1420</v>
      </c>
      <c r="R405" s="268">
        <f t="shared" si="14"/>
        <v>1.8362351763033058E-3</v>
      </c>
      <c r="S405" s="274"/>
      <c r="T405" s="126"/>
      <c r="U405" s="127"/>
      <c r="V405" s="127"/>
      <c r="W405" s="127"/>
      <c r="X405" s="127"/>
      <c r="Y405" s="127"/>
    </row>
    <row r="406" spans="2:25" ht="15" outlineLevel="2" x14ac:dyDescent="0.25">
      <c r="B406" s="299"/>
      <c r="C406" s="108" t="s">
        <v>1252</v>
      </c>
      <c r="D406" s="227">
        <v>94487283</v>
      </c>
      <c r="E406" s="137" t="s">
        <v>1641</v>
      </c>
      <c r="F406" s="108" t="s">
        <v>1211</v>
      </c>
      <c r="G406" s="144" t="s">
        <v>1364</v>
      </c>
      <c r="H406" s="101" t="s">
        <v>139</v>
      </c>
      <c r="J406" s="163">
        <v>10000000</v>
      </c>
      <c r="K406" s="125"/>
      <c r="L406" s="114">
        <v>45532</v>
      </c>
      <c r="M406" s="114">
        <v>45532</v>
      </c>
      <c r="N406" s="239">
        <f t="shared" si="13"/>
        <v>10000000</v>
      </c>
      <c r="O406" s="243">
        <v>2024</v>
      </c>
      <c r="P406" s="94">
        <f>N406*VLOOKUP(O406,IPC_2024!$A:$C,3,FALSE)</f>
        <v>10000000</v>
      </c>
      <c r="Q406" s="92" t="s">
        <v>1420</v>
      </c>
      <c r="R406" s="268">
        <f t="shared" si="14"/>
        <v>1.5011069935371639E-4</v>
      </c>
      <c r="S406" s="274"/>
      <c r="T406" s="126"/>
      <c r="U406" s="127"/>
      <c r="V406" s="127"/>
      <c r="W406" s="127"/>
      <c r="X406" s="127"/>
      <c r="Y406" s="127"/>
    </row>
    <row r="407" spans="2:25" ht="15" outlineLevel="2" x14ac:dyDescent="0.25">
      <c r="B407" s="299"/>
      <c r="C407" s="108" t="s">
        <v>1252</v>
      </c>
      <c r="D407" s="227">
        <v>1144110169</v>
      </c>
      <c r="E407" s="137" t="s">
        <v>1565</v>
      </c>
      <c r="F407" s="108" t="s">
        <v>1211</v>
      </c>
      <c r="G407" s="141" t="s">
        <v>1008</v>
      </c>
      <c r="H407" s="101" t="s">
        <v>139</v>
      </c>
      <c r="J407" s="163">
        <v>150000000</v>
      </c>
      <c r="K407" s="125"/>
      <c r="L407" s="114">
        <v>45016</v>
      </c>
      <c r="M407" s="114">
        <v>45016</v>
      </c>
      <c r="N407" s="239">
        <f t="shared" si="13"/>
        <v>150000000</v>
      </c>
      <c r="O407" s="243">
        <v>2023</v>
      </c>
      <c r="P407" s="94">
        <f>N407*VLOOKUP(O407,IPC_2024!$A:$C,3,FALSE)</f>
        <v>157800000</v>
      </c>
      <c r="Q407" s="92" t="s">
        <v>1420</v>
      </c>
      <c r="R407" s="268">
        <f t="shared" si="14"/>
        <v>2.3687468358016446E-3</v>
      </c>
      <c r="S407" s="274"/>
      <c r="T407" s="126"/>
      <c r="U407" s="127"/>
      <c r="V407" s="127"/>
      <c r="W407" s="127"/>
      <c r="X407" s="127"/>
      <c r="Y407" s="127"/>
    </row>
    <row r="408" spans="2:25" ht="15" outlineLevel="2" x14ac:dyDescent="0.25">
      <c r="B408" s="299"/>
      <c r="C408" s="108" t="s">
        <v>1252</v>
      </c>
      <c r="D408" s="227">
        <v>66839394</v>
      </c>
      <c r="E408" s="137" t="s">
        <v>1543</v>
      </c>
      <c r="F408" s="108" t="s">
        <v>1211</v>
      </c>
      <c r="G408" s="141" t="s">
        <v>1029</v>
      </c>
      <c r="H408" s="101" t="s">
        <v>139</v>
      </c>
      <c r="J408" s="163">
        <v>14157501</v>
      </c>
      <c r="K408" s="125"/>
      <c r="L408" s="114">
        <v>45016</v>
      </c>
      <c r="M408" s="114">
        <v>45016</v>
      </c>
      <c r="N408" s="239">
        <f t="shared" si="13"/>
        <v>14157501</v>
      </c>
      <c r="O408" s="243">
        <v>2023</v>
      </c>
      <c r="P408" s="94">
        <f>N408*VLOOKUP(O408,IPC_2024!$A:$C,3,FALSE)</f>
        <v>14893691.052000001</v>
      </c>
      <c r="Q408" s="92" t="s">
        <v>1420</v>
      </c>
      <c r="R408" s="268">
        <f t="shared" si="14"/>
        <v>2.2357023797739081E-4</v>
      </c>
      <c r="S408" s="274"/>
      <c r="T408" s="126"/>
      <c r="U408" s="127"/>
      <c r="V408" s="127"/>
      <c r="W408" s="127"/>
      <c r="X408" s="127"/>
      <c r="Y408" s="127"/>
    </row>
    <row r="409" spans="2:25" ht="15" outlineLevel="2" x14ac:dyDescent="0.25">
      <c r="B409" s="299"/>
      <c r="C409" s="108" t="s">
        <v>1252</v>
      </c>
      <c r="D409" s="227">
        <v>1143848104</v>
      </c>
      <c r="E409" s="137" t="s">
        <v>1569</v>
      </c>
      <c r="F409" s="108" t="s">
        <v>1211</v>
      </c>
      <c r="G409" s="141" t="s">
        <v>1003</v>
      </c>
      <c r="H409" s="101" t="s">
        <v>139</v>
      </c>
      <c r="J409" s="163">
        <v>16850000</v>
      </c>
      <c r="K409" s="125"/>
      <c r="L409" s="114">
        <v>45016</v>
      </c>
      <c r="M409" s="114">
        <v>45016</v>
      </c>
      <c r="N409" s="239">
        <f t="shared" si="13"/>
        <v>16850000</v>
      </c>
      <c r="O409" s="243">
        <v>2023</v>
      </c>
      <c r="P409" s="94">
        <f>N409*VLOOKUP(O409,IPC_2024!$A:$C,3,FALSE)</f>
        <v>17726200</v>
      </c>
      <c r="Q409" s="92" t="s">
        <v>1420</v>
      </c>
      <c r="R409" s="268">
        <f t="shared" si="14"/>
        <v>2.6608922788838476E-4</v>
      </c>
      <c r="S409" s="274"/>
      <c r="T409" s="126"/>
      <c r="U409" s="127"/>
      <c r="V409" s="127"/>
      <c r="W409" s="127"/>
      <c r="X409" s="127"/>
      <c r="Y409" s="127"/>
    </row>
    <row r="410" spans="2:25" ht="38.25" outlineLevel="2" x14ac:dyDescent="0.25">
      <c r="B410" s="299"/>
      <c r="C410" s="108" t="s">
        <v>1252</v>
      </c>
      <c r="D410" s="227">
        <v>31307553</v>
      </c>
      <c r="E410" s="137" t="s">
        <v>1580</v>
      </c>
      <c r="F410" s="108" t="s">
        <v>1211</v>
      </c>
      <c r="G410" s="145" t="s">
        <v>1344</v>
      </c>
      <c r="H410" s="101" t="s">
        <v>139</v>
      </c>
      <c r="J410" s="163">
        <v>31949684</v>
      </c>
      <c r="K410" s="125"/>
      <c r="L410" s="114">
        <v>45016</v>
      </c>
      <c r="M410" s="114">
        <v>45016</v>
      </c>
      <c r="N410" s="239">
        <f t="shared" si="13"/>
        <v>31949684</v>
      </c>
      <c r="O410" s="243">
        <v>2023</v>
      </c>
      <c r="P410" s="94">
        <f>N410*VLOOKUP(O410,IPC_2024!$A:$C,3,FALSE)</f>
        <v>33611067.568000004</v>
      </c>
      <c r="Q410" s="92" t="s">
        <v>1420</v>
      </c>
      <c r="R410" s="268">
        <f t="shared" si="14"/>
        <v>5.0453808586574964E-4</v>
      </c>
      <c r="S410" s="274"/>
      <c r="T410" s="126"/>
      <c r="U410" s="127"/>
      <c r="V410" s="127"/>
      <c r="W410" s="127"/>
      <c r="X410" s="127"/>
      <c r="Y410" s="127"/>
    </row>
    <row r="411" spans="2:25" ht="15" outlineLevel="2" x14ac:dyDescent="0.25">
      <c r="B411" s="299"/>
      <c r="C411" s="108" t="s">
        <v>1252</v>
      </c>
      <c r="D411" s="227">
        <v>1127608086</v>
      </c>
      <c r="E411" s="137" t="s">
        <v>1751</v>
      </c>
      <c r="F411" s="108" t="s">
        <v>1211</v>
      </c>
      <c r="G411" s="143"/>
      <c r="H411" s="101" t="s">
        <v>139</v>
      </c>
      <c r="J411" s="163">
        <v>22002000</v>
      </c>
      <c r="K411" s="125"/>
      <c r="L411" s="114">
        <v>45016</v>
      </c>
      <c r="M411" s="114">
        <v>45016</v>
      </c>
      <c r="N411" s="239">
        <f t="shared" si="13"/>
        <v>22002000</v>
      </c>
      <c r="O411" s="243">
        <v>2023</v>
      </c>
      <c r="P411" s="94">
        <f>N411*VLOOKUP(O411,IPC_2024!$A:$C,3,FALSE)</f>
        <v>23146104</v>
      </c>
      <c r="Q411" s="92" t="s">
        <v>1420</v>
      </c>
      <c r="R411" s="268">
        <f t="shared" si="14"/>
        <v>3.4744778587538524E-4</v>
      </c>
      <c r="S411" s="274"/>
      <c r="T411" s="126"/>
      <c r="U411" s="127"/>
      <c r="V411" s="127"/>
      <c r="W411" s="127"/>
      <c r="X411" s="127"/>
      <c r="Y411" s="127"/>
    </row>
    <row r="412" spans="2:25" ht="15" outlineLevel="2" x14ac:dyDescent="0.25">
      <c r="B412" s="299"/>
      <c r="C412" s="108" t="s">
        <v>1252</v>
      </c>
      <c r="D412" s="227">
        <v>31487635</v>
      </c>
      <c r="E412" s="137" t="s">
        <v>1747</v>
      </c>
      <c r="F412" s="108" t="s">
        <v>1211</v>
      </c>
      <c r="G412" s="141" t="s">
        <v>1041</v>
      </c>
      <c r="H412" s="101" t="s">
        <v>139</v>
      </c>
      <c r="J412" s="163">
        <v>7000000</v>
      </c>
      <c r="K412" s="125"/>
      <c r="L412" s="114">
        <v>45016</v>
      </c>
      <c r="M412" s="114">
        <v>45016</v>
      </c>
      <c r="N412" s="239">
        <f t="shared" si="13"/>
        <v>7000000</v>
      </c>
      <c r="O412" s="243">
        <v>2023</v>
      </c>
      <c r="P412" s="94">
        <f>N412*VLOOKUP(O412,IPC_2024!$A:$C,3,FALSE)</f>
        <v>7364000</v>
      </c>
      <c r="Q412" s="92" t="s">
        <v>1420</v>
      </c>
      <c r="R412" s="268">
        <f t="shared" si="14"/>
        <v>1.1054151900407675E-4</v>
      </c>
      <c r="S412" s="274"/>
      <c r="T412" s="126"/>
      <c r="U412" s="127"/>
      <c r="V412" s="127"/>
      <c r="W412" s="127"/>
      <c r="X412" s="127"/>
      <c r="Y412" s="127"/>
    </row>
    <row r="413" spans="2:25" ht="15" outlineLevel="2" x14ac:dyDescent="0.25">
      <c r="B413" s="299"/>
      <c r="C413" s="108" t="s">
        <v>1252</v>
      </c>
      <c r="D413" s="222">
        <v>1143870150</v>
      </c>
      <c r="E413" s="137" t="s">
        <v>1598</v>
      </c>
      <c r="F413" s="108" t="s">
        <v>1211</v>
      </c>
      <c r="G413" s="138"/>
      <c r="H413" s="101" t="s">
        <v>139</v>
      </c>
      <c r="J413" s="163">
        <v>89023120</v>
      </c>
      <c r="K413" s="125"/>
      <c r="L413" s="114">
        <v>45016</v>
      </c>
      <c r="M413" s="114">
        <v>45016</v>
      </c>
      <c r="N413" s="239">
        <f t="shared" ref="N413:N476" si="15">+J413</f>
        <v>89023120</v>
      </c>
      <c r="O413" s="243">
        <v>2023</v>
      </c>
      <c r="P413" s="94">
        <f>N413*VLOOKUP(O413,IPC_2024!$A:$C,3,FALSE)</f>
        <v>93652322.24000001</v>
      </c>
      <c r="Q413" s="92" t="s">
        <v>1420</v>
      </c>
      <c r="R413" s="268">
        <f t="shared" si="14"/>
        <v>1.4058215587546008E-3</v>
      </c>
      <c r="S413" s="274"/>
      <c r="T413" s="126"/>
      <c r="U413" s="127"/>
      <c r="V413" s="127"/>
      <c r="W413" s="127"/>
      <c r="X413" s="127"/>
      <c r="Y413" s="127"/>
    </row>
    <row r="414" spans="2:25" ht="15" outlineLevel="2" x14ac:dyDescent="0.25">
      <c r="B414" s="299"/>
      <c r="C414" s="108" t="s">
        <v>1252</v>
      </c>
      <c r="D414" s="227">
        <v>66656300</v>
      </c>
      <c r="E414" s="137" t="s">
        <v>1557</v>
      </c>
      <c r="F414" s="108" t="s">
        <v>1211</v>
      </c>
      <c r="G414" s="143"/>
      <c r="H414" s="101" t="s">
        <v>139</v>
      </c>
      <c r="J414" s="163">
        <v>6500000</v>
      </c>
      <c r="K414" s="125"/>
      <c r="L414" s="114">
        <v>45016</v>
      </c>
      <c r="M414" s="114">
        <v>45016</v>
      </c>
      <c r="N414" s="239">
        <f t="shared" si="15"/>
        <v>6500000</v>
      </c>
      <c r="O414" s="243">
        <v>2023</v>
      </c>
      <c r="P414" s="94">
        <f>N414*VLOOKUP(O414,IPC_2024!$A:$C,3,FALSE)</f>
        <v>6838000</v>
      </c>
      <c r="Q414" s="92" t="s">
        <v>1420</v>
      </c>
      <c r="R414" s="268">
        <f t="shared" si="14"/>
        <v>1.0264569621807126E-4</v>
      </c>
      <c r="S414" s="274"/>
      <c r="T414" s="126"/>
      <c r="U414" s="127"/>
      <c r="V414" s="127"/>
      <c r="W414" s="127"/>
      <c r="X414" s="127"/>
      <c r="Y414" s="127"/>
    </row>
    <row r="415" spans="2:25" ht="15" outlineLevel="2" x14ac:dyDescent="0.25">
      <c r="B415" s="299"/>
      <c r="C415" s="108" t="s">
        <v>1252</v>
      </c>
      <c r="D415" s="227">
        <v>1112492223</v>
      </c>
      <c r="E415" s="137" t="s">
        <v>1622</v>
      </c>
      <c r="F415" s="108" t="s">
        <v>1211</v>
      </c>
      <c r="G415" s="143"/>
      <c r="H415" s="101" t="s">
        <v>139</v>
      </c>
      <c r="J415" s="163">
        <v>11304000</v>
      </c>
      <c r="K415" s="125"/>
      <c r="L415" s="114">
        <v>45016</v>
      </c>
      <c r="M415" s="114">
        <v>45016</v>
      </c>
      <c r="N415" s="239">
        <f t="shared" si="15"/>
        <v>11304000</v>
      </c>
      <c r="O415" s="243">
        <v>2023</v>
      </c>
      <c r="P415" s="94">
        <f>N415*VLOOKUP(O415,IPC_2024!$A:$C,3,FALSE)</f>
        <v>11891808</v>
      </c>
      <c r="Q415" s="92" t="s">
        <v>1420</v>
      </c>
      <c r="R415" s="268">
        <f t="shared" si="14"/>
        <v>1.7850876154601193E-4</v>
      </c>
      <c r="S415" s="274"/>
      <c r="T415" s="126"/>
      <c r="U415" s="127"/>
      <c r="V415" s="127"/>
      <c r="W415" s="127"/>
      <c r="X415" s="127"/>
      <c r="Y415" s="127"/>
    </row>
    <row r="416" spans="2:25" ht="15" outlineLevel="2" x14ac:dyDescent="0.25">
      <c r="B416" s="299"/>
      <c r="C416" s="108" t="s">
        <v>1252</v>
      </c>
      <c r="D416" s="222">
        <v>94491055</v>
      </c>
      <c r="E416" s="137" t="s">
        <v>1586</v>
      </c>
      <c r="F416" s="108" t="s">
        <v>1211</v>
      </c>
      <c r="G416" s="138"/>
      <c r="H416" s="101" t="s">
        <v>139</v>
      </c>
      <c r="J416" s="163">
        <v>136278900</v>
      </c>
      <c r="K416" s="125"/>
      <c r="L416" s="114">
        <v>45016</v>
      </c>
      <c r="M416" s="114">
        <v>45016</v>
      </c>
      <c r="N416" s="239">
        <f t="shared" si="15"/>
        <v>136278900</v>
      </c>
      <c r="O416" s="243">
        <v>2023</v>
      </c>
      <c r="P416" s="94">
        <f>N416*VLOOKUP(O416,IPC_2024!$A:$C,3,FALSE)</f>
        <v>143365402.80000001</v>
      </c>
      <c r="Q416" s="92" t="s">
        <v>1420</v>
      </c>
      <c r="R416" s="268">
        <f t="shared" si="14"/>
        <v>2.1520680877435252E-3</v>
      </c>
      <c r="S416" s="274"/>
      <c r="T416" s="126"/>
      <c r="U416" s="127"/>
      <c r="V416" s="127"/>
      <c r="W416" s="127"/>
      <c r="X416" s="127"/>
      <c r="Y416" s="127"/>
    </row>
    <row r="417" spans="2:25" ht="15" outlineLevel="2" x14ac:dyDescent="0.25">
      <c r="B417" s="299"/>
      <c r="C417" s="108" t="s">
        <v>1252</v>
      </c>
      <c r="D417" s="227">
        <v>1113670845</v>
      </c>
      <c r="E417" s="137" t="s">
        <v>1599</v>
      </c>
      <c r="F417" s="108" t="s">
        <v>1211</v>
      </c>
      <c r="G417" s="143"/>
      <c r="H417" s="101" t="s">
        <v>139</v>
      </c>
      <c r="J417" s="163">
        <v>27359534</v>
      </c>
      <c r="K417" s="125"/>
      <c r="L417" s="114">
        <v>45016</v>
      </c>
      <c r="M417" s="114">
        <v>45016</v>
      </c>
      <c r="N417" s="239">
        <f t="shared" si="15"/>
        <v>27359534</v>
      </c>
      <c r="O417" s="243">
        <v>2023</v>
      </c>
      <c r="P417" s="94">
        <f>N417*VLOOKUP(O417,IPC_2024!$A:$C,3,FALSE)</f>
        <v>28782229.768000003</v>
      </c>
      <c r="Q417" s="92" t="s">
        <v>1420</v>
      </c>
      <c r="R417" s="268">
        <f t="shared" si="14"/>
        <v>4.3205206394338346E-4</v>
      </c>
      <c r="S417" s="274"/>
      <c r="T417" s="126"/>
      <c r="U417" s="127"/>
      <c r="V417" s="127"/>
      <c r="W417" s="127"/>
      <c r="X417" s="127"/>
      <c r="Y417" s="127"/>
    </row>
    <row r="418" spans="2:25" ht="15" outlineLevel="2" x14ac:dyDescent="0.25">
      <c r="B418" s="299"/>
      <c r="C418" s="108" t="s">
        <v>1252</v>
      </c>
      <c r="D418" s="227">
        <v>31711081</v>
      </c>
      <c r="E418" s="137" t="s">
        <v>1532</v>
      </c>
      <c r="F418" s="108" t="s">
        <v>1211</v>
      </c>
      <c r="G418" s="143"/>
      <c r="H418" s="101" t="s">
        <v>139</v>
      </c>
      <c r="J418" s="163">
        <v>11524000</v>
      </c>
      <c r="K418" s="125"/>
      <c r="L418" s="114">
        <v>45016</v>
      </c>
      <c r="M418" s="114">
        <v>45016</v>
      </c>
      <c r="N418" s="239">
        <f t="shared" si="15"/>
        <v>11524000</v>
      </c>
      <c r="O418" s="243">
        <v>2023</v>
      </c>
      <c r="P418" s="94">
        <f>N418*VLOOKUP(O418,IPC_2024!$A:$C,3,FALSE)</f>
        <v>12123248</v>
      </c>
      <c r="Q418" s="92" t="s">
        <v>1420</v>
      </c>
      <c r="R418" s="268">
        <f t="shared" si="14"/>
        <v>1.8198292357185435E-4</v>
      </c>
      <c r="S418" s="274"/>
      <c r="T418" s="126"/>
      <c r="U418" s="127"/>
      <c r="V418" s="127"/>
      <c r="W418" s="127"/>
      <c r="X418" s="127"/>
      <c r="Y418" s="127"/>
    </row>
    <row r="419" spans="2:25" ht="15" outlineLevel="2" x14ac:dyDescent="0.25">
      <c r="B419" s="299"/>
      <c r="C419" s="108" t="s">
        <v>1252</v>
      </c>
      <c r="D419" s="227">
        <v>16843199</v>
      </c>
      <c r="E419" s="137" t="s">
        <v>1636</v>
      </c>
      <c r="F419" s="108" t="s">
        <v>1211</v>
      </c>
      <c r="G419" s="142" t="s">
        <v>807</v>
      </c>
      <c r="H419" s="101" t="s">
        <v>139</v>
      </c>
      <c r="J419" s="163">
        <v>22558000</v>
      </c>
      <c r="K419" s="125"/>
      <c r="L419" s="114">
        <v>45016</v>
      </c>
      <c r="M419" s="114">
        <v>45016</v>
      </c>
      <c r="N419" s="239">
        <f t="shared" si="15"/>
        <v>22558000</v>
      </c>
      <c r="O419" s="243">
        <v>2023</v>
      </c>
      <c r="P419" s="94">
        <f>N419*VLOOKUP(O419,IPC_2024!$A:$C,3,FALSE)</f>
        <v>23731016</v>
      </c>
      <c r="Q419" s="92" t="s">
        <v>1420</v>
      </c>
      <c r="R419" s="268">
        <f t="shared" si="14"/>
        <v>3.5622794081342335E-4</v>
      </c>
      <c r="S419" s="274"/>
      <c r="T419" s="126"/>
      <c r="U419" s="127"/>
      <c r="V419" s="127"/>
      <c r="W419" s="127"/>
      <c r="X419" s="127"/>
      <c r="Y419" s="127"/>
    </row>
    <row r="420" spans="2:25" ht="15" outlineLevel="2" x14ac:dyDescent="0.25">
      <c r="B420" s="299"/>
      <c r="C420" s="108" t="s">
        <v>1252</v>
      </c>
      <c r="D420" s="227">
        <v>94064359</v>
      </c>
      <c r="E420" s="137" t="s">
        <v>1757</v>
      </c>
      <c r="F420" s="108" t="s">
        <v>1212</v>
      </c>
      <c r="G420" s="144" t="s">
        <v>1363</v>
      </c>
      <c r="H420" s="101" t="s">
        <v>139</v>
      </c>
      <c r="J420" s="163">
        <v>13495000</v>
      </c>
      <c r="K420" s="125"/>
      <c r="L420" s="114">
        <v>45016</v>
      </c>
      <c r="M420" s="114">
        <v>45016</v>
      </c>
      <c r="N420" s="239">
        <f t="shared" si="15"/>
        <v>13495000</v>
      </c>
      <c r="O420" s="243">
        <v>2023</v>
      </c>
      <c r="P420" s="94">
        <f>N420*VLOOKUP(O420,IPC_2024!$A:$C,3,FALSE)</f>
        <v>14196740</v>
      </c>
      <c r="Q420" s="92" t="s">
        <v>1420</v>
      </c>
      <c r="R420" s="268">
        <f t="shared" si="14"/>
        <v>2.1310825699428796E-4</v>
      </c>
      <c r="S420" s="274"/>
      <c r="T420" s="126"/>
      <c r="U420" s="127"/>
      <c r="V420" s="127"/>
      <c r="W420" s="127"/>
      <c r="X420" s="127"/>
      <c r="Y420" s="127"/>
    </row>
    <row r="421" spans="2:25" ht="15" outlineLevel="2" x14ac:dyDescent="0.25">
      <c r="B421" s="299"/>
      <c r="C421" s="108" t="s">
        <v>1252</v>
      </c>
      <c r="D421" s="222">
        <v>1112478453</v>
      </c>
      <c r="E421" s="137" t="s">
        <v>1652</v>
      </c>
      <c r="F421" s="108" t="s">
        <v>1211</v>
      </c>
      <c r="G421" s="138"/>
      <c r="H421" s="101" t="s">
        <v>139</v>
      </c>
      <c r="J421" s="163">
        <v>109023120</v>
      </c>
      <c r="K421" s="125"/>
      <c r="L421" s="114">
        <v>45016</v>
      </c>
      <c r="M421" s="114">
        <v>45016</v>
      </c>
      <c r="N421" s="239">
        <f t="shared" si="15"/>
        <v>109023120</v>
      </c>
      <c r="O421" s="243">
        <v>2023</v>
      </c>
      <c r="P421" s="94">
        <f>N421*VLOOKUP(O421,IPC_2024!$A:$C,3,FALSE)</f>
        <v>114692322.24000001</v>
      </c>
      <c r="Q421" s="92" t="s">
        <v>1420</v>
      </c>
      <c r="R421" s="268">
        <f t="shared" si="14"/>
        <v>1.7216544701948201E-3</v>
      </c>
      <c r="S421" s="274"/>
      <c r="T421" s="126"/>
      <c r="U421" s="127"/>
      <c r="V421" s="127"/>
      <c r="W421" s="127"/>
      <c r="X421" s="127"/>
      <c r="Y421" s="127"/>
    </row>
    <row r="422" spans="2:25" ht="15" outlineLevel="2" x14ac:dyDescent="0.25">
      <c r="B422" s="299"/>
      <c r="C422" s="108" t="s">
        <v>1252</v>
      </c>
      <c r="D422" s="227">
        <v>1004610436</v>
      </c>
      <c r="E422" s="137" t="s">
        <v>1597</v>
      </c>
      <c r="F422" s="108" t="s">
        <v>1211</v>
      </c>
      <c r="G422" s="141" t="s">
        <v>943</v>
      </c>
      <c r="H422" s="101" t="s">
        <v>139</v>
      </c>
      <c r="J422" s="163">
        <v>10000000</v>
      </c>
      <c r="K422" s="125"/>
      <c r="L422" s="114">
        <v>45016</v>
      </c>
      <c r="M422" s="114">
        <v>45016</v>
      </c>
      <c r="N422" s="239">
        <f t="shared" si="15"/>
        <v>10000000</v>
      </c>
      <c r="O422" s="243">
        <v>2023</v>
      </c>
      <c r="P422" s="94">
        <f>N422*VLOOKUP(O422,IPC_2024!$A:$C,3,FALSE)</f>
        <v>10520000</v>
      </c>
      <c r="Q422" s="92" t="s">
        <v>1420</v>
      </c>
      <c r="R422" s="268">
        <f t="shared" si="14"/>
        <v>1.5791645572010965E-4</v>
      </c>
      <c r="S422" s="274"/>
      <c r="T422" s="126"/>
      <c r="U422" s="127"/>
      <c r="V422" s="127"/>
      <c r="W422" s="127"/>
      <c r="X422" s="127"/>
      <c r="Y422" s="127"/>
    </row>
    <row r="423" spans="2:25" ht="15" outlineLevel="2" x14ac:dyDescent="0.25">
      <c r="B423" s="299"/>
      <c r="C423" s="108" t="s">
        <v>1252</v>
      </c>
      <c r="D423" s="227">
        <v>1130683893</v>
      </c>
      <c r="E423" s="137" t="s">
        <v>1524</v>
      </c>
      <c r="F423" s="108" t="s">
        <v>1211</v>
      </c>
      <c r="G423" s="143"/>
      <c r="H423" s="101" t="s">
        <v>139</v>
      </c>
      <c r="J423" s="163">
        <v>25000000</v>
      </c>
      <c r="K423" s="125"/>
      <c r="L423" s="114">
        <v>45016</v>
      </c>
      <c r="M423" s="114">
        <v>45016</v>
      </c>
      <c r="N423" s="239">
        <f t="shared" si="15"/>
        <v>25000000</v>
      </c>
      <c r="O423" s="243">
        <v>2023</v>
      </c>
      <c r="P423" s="94">
        <f>N423*VLOOKUP(O423,IPC_2024!$A:$C,3,FALSE)</f>
        <v>26300000</v>
      </c>
      <c r="Q423" s="92" t="s">
        <v>1420</v>
      </c>
      <c r="R423" s="268">
        <f t="shared" si="14"/>
        <v>3.9479113930027408E-4</v>
      </c>
      <c r="S423" s="274"/>
      <c r="T423" s="126"/>
      <c r="U423" s="127"/>
      <c r="V423" s="127"/>
      <c r="W423" s="127"/>
      <c r="X423" s="127"/>
      <c r="Y423" s="127"/>
    </row>
    <row r="424" spans="2:25" ht="15" outlineLevel="2" x14ac:dyDescent="0.25">
      <c r="B424" s="299"/>
      <c r="C424" s="108" t="s">
        <v>1252</v>
      </c>
      <c r="D424" s="222">
        <v>1107518155</v>
      </c>
      <c r="E424" s="137" t="s">
        <v>1749</v>
      </c>
      <c r="F424" s="108" t="s">
        <v>1211</v>
      </c>
      <c r="G424" s="138"/>
      <c r="H424" s="101" t="s">
        <v>139</v>
      </c>
      <c r="J424" s="163">
        <v>86278900</v>
      </c>
      <c r="K424" s="125"/>
      <c r="L424" s="114">
        <v>45016</v>
      </c>
      <c r="M424" s="114">
        <v>45016</v>
      </c>
      <c r="N424" s="239">
        <f t="shared" si="15"/>
        <v>86278900</v>
      </c>
      <c r="O424" s="243">
        <v>2023</v>
      </c>
      <c r="P424" s="94">
        <f>N424*VLOOKUP(O424,IPC_2024!$A:$C,3,FALSE)</f>
        <v>90765402.799999997</v>
      </c>
      <c r="Q424" s="92" t="s">
        <v>1420</v>
      </c>
      <c r="R424" s="268">
        <f t="shared" si="14"/>
        <v>1.3624858091429767E-3</v>
      </c>
      <c r="S424" s="274"/>
      <c r="T424" s="126"/>
      <c r="U424" s="127"/>
      <c r="V424" s="127"/>
      <c r="W424" s="127"/>
      <c r="X424" s="127"/>
      <c r="Y424" s="127"/>
    </row>
    <row r="425" spans="2:25" ht="15" outlineLevel="2" x14ac:dyDescent="0.25">
      <c r="B425" s="299"/>
      <c r="C425" s="108" t="s">
        <v>1252</v>
      </c>
      <c r="D425" s="222">
        <v>16769931</v>
      </c>
      <c r="E425" s="137" t="s">
        <v>1658</v>
      </c>
      <c r="F425" s="108" t="s">
        <v>1211</v>
      </c>
      <c r="G425" s="138"/>
      <c r="H425" s="101" t="s">
        <v>139</v>
      </c>
      <c r="J425" s="163">
        <v>96316920</v>
      </c>
      <c r="K425" s="125"/>
      <c r="L425" s="114">
        <v>45016</v>
      </c>
      <c r="M425" s="114">
        <v>45016</v>
      </c>
      <c r="N425" s="239">
        <f t="shared" si="15"/>
        <v>96316920</v>
      </c>
      <c r="O425" s="243">
        <v>2023</v>
      </c>
      <c r="P425" s="94">
        <f>N425*VLOOKUP(O425,IPC_2024!$A:$C,3,FALSE)</f>
        <v>101325399.84</v>
      </c>
      <c r="Q425" s="92" t="s">
        <v>1420</v>
      </c>
      <c r="R425" s="268">
        <f t="shared" si="14"/>
        <v>1.5210026632277343E-3</v>
      </c>
      <c r="S425" s="274"/>
      <c r="T425" s="126"/>
      <c r="U425" s="127"/>
      <c r="V425" s="127"/>
      <c r="W425" s="127"/>
      <c r="X425" s="127"/>
      <c r="Y425" s="127"/>
    </row>
    <row r="426" spans="2:25" ht="15" outlineLevel="2" x14ac:dyDescent="0.25">
      <c r="B426" s="299"/>
      <c r="C426" s="108" t="s">
        <v>1252</v>
      </c>
      <c r="D426" s="227">
        <v>67028610</v>
      </c>
      <c r="E426" s="137" t="s">
        <v>1670</v>
      </c>
      <c r="F426" s="108" t="s">
        <v>1211</v>
      </c>
      <c r="G426" s="143"/>
      <c r="H426" s="101" t="s">
        <v>139</v>
      </c>
      <c r="J426" s="163">
        <v>8252000</v>
      </c>
      <c r="K426" s="125"/>
      <c r="L426" s="114">
        <v>45016</v>
      </c>
      <c r="M426" s="114">
        <v>45016</v>
      </c>
      <c r="N426" s="239">
        <f t="shared" si="15"/>
        <v>8252000</v>
      </c>
      <c r="O426" s="243">
        <v>2023</v>
      </c>
      <c r="P426" s="94">
        <f>N426*VLOOKUP(O426,IPC_2024!$A:$C,3,FALSE)</f>
        <v>8681104</v>
      </c>
      <c r="Q426" s="92" t="s">
        <v>1420</v>
      </c>
      <c r="R426" s="268">
        <f t="shared" si="14"/>
        <v>1.3031265926023448E-4</v>
      </c>
      <c r="S426" s="274"/>
      <c r="T426" s="126"/>
      <c r="U426" s="127"/>
      <c r="V426" s="127"/>
      <c r="W426" s="127"/>
      <c r="X426" s="127"/>
      <c r="Y426" s="127"/>
    </row>
    <row r="427" spans="2:25" ht="15" outlineLevel="2" x14ac:dyDescent="0.25">
      <c r="B427" s="299"/>
      <c r="C427" s="108" t="s">
        <v>1252</v>
      </c>
      <c r="D427" s="227">
        <v>94462757</v>
      </c>
      <c r="E427" s="137" t="s">
        <v>1651</v>
      </c>
      <c r="F427" s="108" t="s">
        <v>1212</v>
      </c>
      <c r="G427" s="141" t="s">
        <v>1015</v>
      </c>
      <c r="H427" s="101" t="s">
        <v>139</v>
      </c>
      <c r="J427" s="163">
        <v>11500000</v>
      </c>
      <c r="K427" s="125"/>
      <c r="L427" s="114">
        <v>45016</v>
      </c>
      <c r="M427" s="114">
        <v>45016</v>
      </c>
      <c r="N427" s="239">
        <f t="shared" si="15"/>
        <v>11500000</v>
      </c>
      <c r="O427" s="243">
        <v>2023</v>
      </c>
      <c r="P427" s="94">
        <f>N427*VLOOKUP(O427,IPC_2024!$A:$C,3,FALSE)</f>
        <v>12098000</v>
      </c>
      <c r="Q427" s="92" t="s">
        <v>1420</v>
      </c>
      <c r="R427" s="268">
        <f t="shared" si="14"/>
        <v>1.8160392407812607E-4</v>
      </c>
      <c r="S427" s="274"/>
      <c r="T427" s="126"/>
      <c r="U427" s="127"/>
      <c r="V427" s="127"/>
      <c r="W427" s="127"/>
      <c r="X427" s="127"/>
      <c r="Y427" s="127"/>
    </row>
    <row r="428" spans="2:25" ht="15" outlineLevel="2" x14ac:dyDescent="0.25">
      <c r="B428" s="299"/>
      <c r="C428" s="108" t="s">
        <v>1252</v>
      </c>
      <c r="D428" s="227" t="s">
        <v>1514</v>
      </c>
      <c r="E428" s="137" t="s">
        <v>1527</v>
      </c>
      <c r="F428" s="108" t="s">
        <v>1211</v>
      </c>
      <c r="G428" s="143"/>
      <c r="H428" s="101" t="s">
        <v>139</v>
      </c>
      <c r="J428" s="163">
        <v>4330000</v>
      </c>
      <c r="K428" s="125"/>
      <c r="L428" s="114">
        <v>45016</v>
      </c>
      <c r="M428" s="114">
        <v>45016</v>
      </c>
      <c r="N428" s="239">
        <f t="shared" si="15"/>
        <v>4330000</v>
      </c>
      <c r="O428" s="243">
        <v>2023</v>
      </c>
      <c r="P428" s="94">
        <f>N428*VLOOKUP(O428,IPC_2024!$A:$C,3,FALSE)</f>
        <v>4555160</v>
      </c>
      <c r="Q428" s="92" t="s">
        <v>1420</v>
      </c>
      <c r="R428" s="268">
        <f t="shared" si="14"/>
        <v>6.8377825326807479E-5</v>
      </c>
      <c r="S428" s="274"/>
      <c r="T428" s="126"/>
      <c r="U428" s="127"/>
      <c r="V428" s="127"/>
      <c r="W428" s="127"/>
      <c r="X428" s="127"/>
      <c r="Y428" s="127"/>
    </row>
    <row r="429" spans="2:25" ht="15" outlineLevel="2" x14ac:dyDescent="0.25">
      <c r="B429" s="299"/>
      <c r="C429" s="108" t="s">
        <v>1252</v>
      </c>
      <c r="D429" s="227">
        <v>29361336</v>
      </c>
      <c r="E429" s="137" t="s">
        <v>1621</v>
      </c>
      <c r="F429" s="108" t="s">
        <v>1211</v>
      </c>
      <c r="G429" s="143"/>
      <c r="H429" s="101" t="s">
        <v>139</v>
      </c>
      <c r="J429" s="163">
        <v>12450000</v>
      </c>
      <c r="K429" s="125"/>
      <c r="L429" s="114">
        <v>45016</v>
      </c>
      <c r="M429" s="114">
        <v>45016</v>
      </c>
      <c r="N429" s="239">
        <f t="shared" si="15"/>
        <v>12450000</v>
      </c>
      <c r="O429" s="243">
        <v>2023</v>
      </c>
      <c r="P429" s="94">
        <f>N429*VLOOKUP(O429,IPC_2024!$A:$C,3,FALSE)</f>
        <v>13097400</v>
      </c>
      <c r="Q429" s="92" t="s">
        <v>1420</v>
      </c>
      <c r="R429" s="268">
        <f t="shared" si="14"/>
        <v>1.9660598737153651E-4</v>
      </c>
      <c r="S429" s="274"/>
      <c r="T429" s="126"/>
      <c r="U429" s="127"/>
      <c r="V429" s="127"/>
      <c r="W429" s="127"/>
      <c r="X429" s="127"/>
      <c r="Y429" s="127"/>
    </row>
    <row r="430" spans="2:25" ht="15" outlineLevel="2" x14ac:dyDescent="0.25">
      <c r="B430" s="299"/>
      <c r="C430" s="108" t="s">
        <v>1252</v>
      </c>
      <c r="D430" s="227">
        <v>16350716</v>
      </c>
      <c r="E430" s="137" t="s">
        <v>1633</v>
      </c>
      <c r="F430" s="108" t="s">
        <v>1211</v>
      </c>
      <c r="G430" s="143"/>
      <c r="H430" s="101" t="s">
        <v>139</v>
      </c>
      <c r="J430" s="163">
        <v>30002000</v>
      </c>
      <c r="K430" s="125"/>
      <c r="L430" s="114">
        <v>45016</v>
      </c>
      <c r="M430" s="114">
        <v>45016</v>
      </c>
      <c r="N430" s="239">
        <f t="shared" si="15"/>
        <v>30002000</v>
      </c>
      <c r="O430" s="243">
        <v>2023</v>
      </c>
      <c r="P430" s="94">
        <f>N430*VLOOKUP(O430,IPC_2024!$A:$C,3,FALSE)</f>
        <v>31562104</v>
      </c>
      <c r="Q430" s="92" t="s">
        <v>1420</v>
      </c>
      <c r="R430" s="268">
        <f t="shared" si="14"/>
        <v>4.7378095045147293E-4</v>
      </c>
      <c r="S430" s="274"/>
      <c r="T430" s="126"/>
      <c r="U430" s="127"/>
      <c r="V430" s="127"/>
      <c r="W430" s="127"/>
      <c r="X430" s="127"/>
      <c r="Y430" s="127"/>
    </row>
    <row r="431" spans="2:25" ht="15" outlineLevel="2" x14ac:dyDescent="0.25">
      <c r="B431" s="299"/>
      <c r="C431" s="108" t="s">
        <v>1252</v>
      </c>
      <c r="D431" s="227">
        <v>94508219</v>
      </c>
      <c r="E431" s="137" t="s">
        <v>1519</v>
      </c>
      <c r="F431" s="108" t="s">
        <v>1211</v>
      </c>
      <c r="G431" s="142" t="s">
        <v>816</v>
      </c>
      <c r="H431" s="101" t="s">
        <v>139</v>
      </c>
      <c r="J431" s="163">
        <v>12133034</v>
      </c>
      <c r="K431" s="125"/>
      <c r="L431" s="114">
        <v>45016</v>
      </c>
      <c r="M431" s="114">
        <v>45016</v>
      </c>
      <c r="N431" s="239">
        <f t="shared" si="15"/>
        <v>12133034</v>
      </c>
      <c r="O431" s="243">
        <v>2023</v>
      </c>
      <c r="P431" s="94">
        <f>N431*VLOOKUP(O431,IPC_2024!$A:$C,3,FALSE)</f>
        <v>12763951.768000001</v>
      </c>
      <c r="Q431" s="92" t="s">
        <v>1420</v>
      </c>
      <c r="R431" s="268">
        <f t="shared" si="14"/>
        <v>1.916005726411585E-4</v>
      </c>
      <c r="S431" s="274"/>
      <c r="T431" s="126"/>
      <c r="U431" s="127"/>
      <c r="V431" s="127"/>
      <c r="W431" s="127"/>
      <c r="X431" s="127"/>
      <c r="Y431" s="127"/>
    </row>
    <row r="432" spans="2:25" ht="15" outlineLevel="2" x14ac:dyDescent="0.25">
      <c r="B432" s="299"/>
      <c r="C432" s="108" t="s">
        <v>1252</v>
      </c>
      <c r="D432" s="227">
        <v>41585153</v>
      </c>
      <c r="E432" s="137" t="s">
        <v>1602</v>
      </c>
      <c r="F432" s="108" t="s">
        <v>1211</v>
      </c>
      <c r="G432" s="142" t="s">
        <v>876</v>
      </c>
      <c r="H432" s="101" t="s">
        <v>139</v>
      </c>
      <c r="J432" s="163">
        <v>26578000</v>
      </c>
      <c r="K432" s="125"/>
      <c r="L432" s="114">
        <v>45016</v>
      </c>
      <c r="M432" s="114">
        <v>45016</v>
      </c>
      <c r="N432" s="239">
        <f t="shared" si="15"/>
        <v>26578000</v>
      </c>
      <c r="O432" s="243">
        <v>2023</v>
      </c>
      <c r="P432" s="94">
        <f>N432*VLOOKUP(O432,IPC_2024!$A:$C,3,FALSE)</f>
        <v>27960056</v>
      </c>
      <c r="Q432" s="92" t="s">
        <v>1420</v>
      </c>
      <c r="R432" s="268">
        <f t="shared" si="14"/>
        <v>4.1971035601290742E-4</v>
      </c>
      <c r="S432" s="274"/>
      <c r="T432" s="126"/>
      <c r="U432" s="127"/>
      <c r="V432" s="127"/>
      <c r="W432" s="127"/>
      <c r="X432" s="127"/>
      <c r="Y432" s="127"/>
    </row>
    <row r="433" spans="2:25" ht="15" outlineLevel="2" x14ac:dyDescent="0.25">
      <c r="B433" s="299"/>
      <c r="C433" s="108" t="s">
        <v>1252</v>
      </c>
      <c r="D433" s="227">
        <v>10538623</v>
      </c>
      <c r="E433" s="137" t="s">
        <v>1607</v>
      </c>
      <c r="F433" s="108" t="s">
        <v>1211</v>
      </c>
      <c r="G433" s="141" t="s">
        <v>916</v>
      </c>
      <c r="H433" s="101" t="s">
        <v>139</v>
      </c>
      <c r="J433" s="163">
        <v>10000000</v>
      </c>
      <c r="K433" s="125"/>
      <c r="L433" s="114">
        <v>45016</v>
      </c>
      <c r="M433" s="114">
        <v>45016</v>
      </c>
      <c r="N433" s="239">
        <f t="shared" si="15"/>
        <v>10000000</v>
      </c>
      <c r="O433" s="243">
        <v>2023</v>
      </c>
      <c r="P433" s="94">
        <f>N433*VLOOKUP(O433,IPC_2024!$A:$C,3,FALSE)</f>
        <v>10520000</v>
      </c>
      <c r="Q433" s="92" t="s">
        <v>1420</v>
      </c>
      <c r="R433" s="268">
        <f t="shared" si="14"/>
        <v>1.5791645572010965E-4</v>
      </c>
      <c r="S433" s="274"/>
      <c r="T433" s="126"/>
      <c r="U433" s="127"/>
      <c r="V433" s="127"/>
      <c r="W433" s="127"/>
      <c r="X433" s="127"/>
      <c r="Y433" s="127"/>
    </row>
    <row r="434" spans="2:25" ht="15" outlineLevel="2" x14ac:dyDescent="0.25">
      <c r="B434" s="299"/>
      <c r="C434" s="108" t="s">
        <v>1252</v>
      </c>
      <c r="D434" s="227">
        <v>66933771</v>
      </c>
      <c r="E434" s="137" t="s">
        <v>1691</v>
      </c>
      <c r="F434" s="108" t="s">
        <v>1211</v>
      </c>
      <c r="G434" s="143"/>
      <c r="H434" s="101" t="s">
        <v>139</v>
      </c>
      <c r="J434" s="163">
        <v>5500000</v>
      </c>
      <c r="K434" s="125"/>
      <c r="L434" s="114">
        <v>45016</v>
      </c>
      <c r="M434" s="114">
        <v>45016</v>
      </c>
      <c r="N434" s="239">
        <f t="shared" si="15"/>
        <v>5500000</v>
      </c>
      <c r="O434" s="243">
        <v>2023</v>
      </c>
      <c r="P434" s="94">
        <f>N434*VLOOKUP(O434,IPC_2024!$A:$C,3,FALSE)</f>
        <v>5786000</v>
      </c>
      <c r="Q434" s="92" t="s">
        <v>1420</v>
      </c>
      <c r="R434" s="268">
        <f t="shared" si="14"/>
        <v>8.6854050646060309E-5</v>
      </c>
      <c r="S434" s="274"/>
      <c r="T434" s="126"/>
      <c r="U434" s="127"/>
      <c r="V434" s="127"/>
      <c r="W434" s="127"/>
      <c r="X434" s="127"/>
      <c r="Y434" s="127"/>
    </row>
    <row r="435" spans="2:25" ht="15" outlineLevel="2" x14ac:dyDescent="0.25">
      <c r="B435" s="299"/>
      <c r="C435" s="108" t="s">
        <v>1252</v>
      </c>
      <c r="D435" s="227"/>
      <c r="E435" s="137" t="s">
        <v>1612</v>
      </c>
      <c r="F435" s="108" t="s">
        <v>1211</v>
      </c>
      <c r="G435" s="143"/>
      <c r="H435" s="101" t="s">
        <v>139</v>
      </c>
      <c r="J435" s="163">
        <v>7500000</v>
      </c>
      <c r="K435" s="125"/>
      <c r="L435" s="114">
        <v>45016</v>
      </c>
      <c r="M435" s="114">
        <v>45016</v>
      </c>
      <c r="N435" s="239">
        <f t="shared" si="15"/>
        <v>7500000</v>
      </c>
      <c r="O435" s="243">
        <v>2023</v>
      </c>
      <c r="P435" s="94">
        <f>N435*VLOOKUP(O435,IPC_2024!$A:$C,3,FALSE)</f>
        <v>7890000</v>
      </c>
      <c r="Q435" s="92" t="s">
        <v>1420</v>
      </c>
      <c r="R435" s="268">
        <f t="shared" si="14"/>
        <v>1.1843734179008223E-4</v>
      </c>
      <c r="S435" s="274"/>
      <c r="T435" s="126"/>
      <c r="U435" s="127"/>
      <c r="V435" s="127"/>
      <c r="W435" s="127"/>
      <c r="X435" s="127"/>
      <c r="Y435" s="127"/>
    </row>
    <row r="436" spans="2:25" ht="25.5" outlineLevel="2" x14ac:dyDescent="0.25">
      <c r="B436" s="299"/>
      <c r="C436" s="108" t="s">
        <v>1252</v>
      </c>
      <c r="D436" s="227">
        <v>1107507154</v>
      </c>
      <c r="E436" s="137" t="s">
        <v>1673</v>
      </c>
      <c r="F436" s="108" t="s">
        <v>1211</v>
      </c>
      <c r="G436" s="143"/>
      <c r="H436" s="101" t="s">
        <v>139</v>
      </c>
      <c r="J436" s="163">
        <v>13691382</v>
      </c>
      <c r="K436" s="125"/>
      <c r="L436" s="114">
        <v>45016</v>
      </c>
      <c r="M436" s="114">
        <v>45016</v>
      </c>
      <c r="N436" s="239">
        <f t="shared" si="15"/>
        <v>13691382</v>
      </c>
      <c r="O436" s="243">
        <v>2023</v>
      </c>
      <c r="P436" s="94">
        <f>N436*VLOOKUP(O436,IPC_2024!$A:$C,3,FALSE)</f>
        <v>14403333.864</v>
      </c>
      <c r="Q436" s="92" t="s">
        <v>1420</v>
      </c>
      <c r="R436" s="268">
        <f t="shared" si="14"/>
        <v>2.1620945193501063E-4</v>
      </c>
      <c r="S436" s="274"/>
      <c r="T436" s="126"/>
      <c r="U436" s="127"/>
      <c r="V436" s="127"/>
      <c r="W436" s="127"/>
      <c r="X436" s="127"/>
      <c r="Y436" s="127"/>
    </row>
    <row r="437" spans="2:25" ht="15" outlineLevel="2" x14ac:dyDescent="0.25">
      <c r="B437" s="299"/>
      <c r="C437" s="108" t="s">
        <v>1252</v>
      </c>
      <c r="D437" s="227">
        <v>41939615</v>
      </c>
      <c r="E437" s="137" t="s">
        <v>1687</v>
      </c>
      <c r="F437" s="108" t="s">
        <v>1211</v>
      </c>
      <c r="G437" s="143"/>
      <c r="H437" s="101" t="s">
        <v>139</v>
      </c>
      <c r="J437" s="163">
        <v>4500000</v>
      </c>
      <c r="K437" s="125"/>
      <c r="L437" s="114">
        <v>45016</v>
      </c>
      <c r="M437" s="114">
        <v>45016</v>
      </c>
      <c r="N437" s="239">
        <f t="shared" si="15"/>
        <v>4500000</v>
      </c>
      <c r="O437" s="243">
        <v>2023</v>
      </c>
      <c r="P437" s="94">
        <f>N437*VLOOKUP(O437,IPC_2024!$A:$C,3,FALSE)</f>
        <v>4734000</v>
      </c>
      <c r="Q437" s="92" t="s">
        <v>1420</v>
      </c>
      <c r="R437" s="268">
        <f t="shared" si="14"/>
        <v>7.1062405074049341E-5</v>
      </c>
      <c r="S437" s="274"/>
      <c r="T437" s="126"/>
      <c r="U437" s="127"/>
      <c r="V437" s="127"/>
      <c r="W437" s="127"/>
      <c r="X437" s="127"/>
      <c r="Y437" s="127"/>
    </row>
    <row r="438" spans="2:25" ht="15" outlineLevel="2" x14ac:dyDescent="0.25">
      <c r="B438" s="299"/>
      <c r="C438" s="108" t="s">
        <v>1252</v>
      </c>
      <c r="D438" s="227">
        <v>1112486349</v>
      </c>
      <c r="E438" s="137" t="s">
        <v>1530</v>
      </c>
      <c r="F438" s="108" t="s">
        <v>1211</v>
      </c>
      <c r="G438" s="143"/>
      <c r="H438" s="101" t="s">
        <v>139</v>
      </c>
      <c r="J438" s="163">
        <v>19800000</v>
      </c>
      <c r="K438" s="125"/>
      <c r="L438" s="114">
        <v>45016</v>
      </c>
      <c r="M438" s="114">
        <v>45016</v>
      </c>
      <c r="N438" s="239">
        <f t="shared" si="15"/>
        <v>19800000</v>
      </c>
      <c r="O438" s="243">
        <v>2023</v>
      </c>
      <c r="P438" s="94">
        <f>N438*VLOOKUP(O438,IPC_2024!$A:$C,3,FALSE)</f>
        <v>20829600</v>
      </c>
      <c r="Q438" s="92" t="s">
        <v>1420</v>
      </c>
      <c r="R438" s="268">
        <f t="shared" si="14"/>
        <v>3.1267458232581711E-4</v>
      </c>
      <c r="S438" s="274"/>
      <c r="T438" s="126"/>
      <c r="U438" s="127"/>
      <c r="V438" s="127"/>
      <c r="W438" s="127"/>
      <c r="X438" s="127"/>
      <c r="Y438" s="127"/>
    </row>
    <row r="439" spans="2:25" ht="15" outlineLevel="2" x14ac:dyDescent="0.25">
      <c r="B439" s="299"/>
      <c r="C439" s="108" t="s">
        <v>1252</v>
      </c>
      <c r="D439" s="227">
        <v>29127470</v>
      </c>
      <c r="E439" s="137" t="s">
        <v>1734</v>
      </c>
      <c r="F439" s="108" t="s">
        <v>1211</v>
      </c>
      <c r="G439" s="144" t="s">
        <v>1351</v>
      </c>
      <c r="H439" s="101" t="s">
        <v>139</v>
      </c>
      <c r="J439" s="163">
        <v>22357300</v>
      </c>
      <c r="K439" s="125"/>
      <c r="L439" s="114">
        <v>45016</v>
      </c>
      <c r="M439" s="114">
        <v>45016</v>
      </c>
      <c r="N439" s="239">
        <f t="shared" si="15"/>
        <v>22357300</v>
      </c>
      <c r="O439" s="243">
        <v>2023</v>
      </c>
      <c r="P439" s="94">
        <f>N439*VLOOKUP(O439,IPC_2024!$A:$C,3,FALSE)</f>
        <v>23519879.600000001</v>
      </c>
      <c r="Q439" s="92" t="s">
        <v>1420</v>
      </c>
      <c r="R439" s="268">
        <f t="shared" si="14"/>
        <v>3.5305855754712073E-4</v>
      </c>
      <c r="S439" s="274"/>
      <c r="T439" s="126"/>
      <c r="U439" s="127"/>
      <c r="V439" s="127"/>
      <c r="W439" s="127"/>
      <c r="X439" s="127"/>
      <c r="Y439" s="127"/>
    </row>
    <row r="440" spans="2:25" ht="15" outlineLevel="2" x14ac:dyDescent="0.25">
      <c r="B440" s="299"/>
      <c r="C440" s="108" t="s">
        <v>1252</v>
      </c>
      <c r="D440" s="227">
        <v>94378501</v>
      </c>
      <c r="E440" s="137" t="s">
        <v>1619</v>
      </c>
      <c r="F440" s="108" t="s">
        <v>1211</v>
      </c>
      <c r="G440" s="142" t="s">
        <v>800</v>
      </c>
      <c r="H440" s="101" t="s">
        <v>139</v>
      </c>
      <c r="J440" s="163">
        <v>40420000</v>
      </c>
      <c r="K440" s="125"/>
      <c r="L440" s="114">
        <v>45016</v>
      </c>
      <c r="M440" s="114">
        <v>45016</v>
      </c>
      <c r="N440" s="239">
        <f t="shared" si="15"/>
        <v>40420000</v>
      </c>
      <c r="O440" s="243">
        <v>2023</v>
      </c>
      <c r="P440" s="94">
        <f>N440*VLOOKUP(O440,IPC_2024!$A:$C,3,FALSE)</f>
        <v>42521840</v>
      </c>
      <c r="Q440" s="92" t="s">
        <v>1420</v>
      </c>
      <c r="R440" s="268">
        <f t="shared" si="14"/>
        <v>6.3829831402068319E-4</v>
      </c>
      <c r="S440" s="274"/>
      <c r="T440" s="126"/>
      <c r="U440" s="127"/>
      <c r="V440" s="127"/>
      <c r="W440" s="127"/>
      <c r="X440" s="127"/>
      <c r="Y440" s="127"/>
    </row>
    <row r="441" spans="2:25" ht="15" outlineLevel="2" x14ac:dyDescent="0.25">
      <c r="B441" s="299"/>
      <c r="C441" s="108" t="s">
        <v>1252</v>
      </c>
      <c r="D441" s="227">
        <v>1061735190</v>
      </c>
      <c r="E441" s="137" t="s">
        <v>1694</v>
      </c>
      <c r="F441" s="108" t="s">
        <v>1211</v>
      </c>
      <c r="G441" s="143"/>
      <c r="H441" s="101" t="s">
        <v>139</v>
      </c>
      <c r="J441" s="163">
        <v>10225000.00562501</v>
      </c>
      <c r="K441" s="125"/>
      <c r="L441" s="114">
        <v>45016</v>
      </c>
      <c r="M441" s="114">
        <v>45016</v>
      </c>
      <c r="N441" s="239">
        <f t="shared" si="15"/>
        <v>10225000.00562501</v>
      </c>
      <c r="O441" s="243">
        <v>2023</v>
      </c>
      <c r="P441" s="94">
        <f>N441*VLOOKUP(O441,IPC_2024!$A:$C,3,FALSE)</f>
        <v>10756700.00591751</v>
      </c>
      <c r="Q441" s="92" t="s">
        <v>1420</v>
      </c>
      <c r="R441" s="268">
        <f t="shared" si="14"/>
        <v>1.6146957606264027E-4</v>
      </c>
      <c r="S441" s="274"/>
      <c r="T441" s="126"/>
      <c r="U441" s="127"/>
      <c r="V441" s="127"/>
      <c r="W441" s="127"/>
      <c r="X441" s="127"/>
      <c r="Y441" s="127"/>
    </row>
    <row r="442" spans="2:25" ht="15" outlineLevel="2" x14ac:dyDescent="0.25">
      <c r="B442" s="299"/>
      <c r="C442" s="108" t="s">
        <v>1252</v>
      </c>
      <c r="D442" s="227">
        <v>16718384</v>
      </c>
      <c r="E442" s="137" t="s">
        <v>1590</v>
      </c>
      <c r="F442" s="108" t="s">
        <v>1211</v>
      </c>
      <c r="G442" s="142"/>
      <c r="H442" s="101" t="s">
        <v>139</v>
      </c>
      <c r="J442" s="163">
        <v>122651010</v>
      </c>
      <c r="K442" s="125"/>
      <c r="L442" s="114">
        <v>45016</v>
      </c>
      <c r="M442" s="114">
        <v>45016</v>
      </c>
      <c r="N442" s="239">
        <f t="shared" si="15"/>
        <v>122651010</v>
      </c>
      <c r="O442" s="243">
        <v>2023</v>
      </c>
      <c r="P442" s="94">
        <f>N442*VLOOKUP(O442,IPC_2024!$A:$C,3,FALSE)</f>
        <v>129028862.52000001</v>
      </c>
      <c r="Q442" s="92" t="s">
        <v>1420</v>
      </c>
      <c r="R442" s="268">
        <f t="shared" si="14"/>
        <v>1.9368612789691726E-3</v>
      </c>
      <c r="S442" s="274"/>
      <c r="T442" s="126"/>
      <c r="U442" s="127"/>
      <c r="V442" s="127"/>
      <c r="W442" s="127"/>
      <c r="X442" s="127"/>
      <c r="Y442" s="127"/>
    </row>
    <row r="443" spans="2:25" ht="15" outlineLevel="2" x14ac:dyDescent="0.25">
      <c r="B443" s="299"/>
      <c r="C443" s="108" t="s">
        <v>1252</v>
      </c>
      <c r="D443" s="227">
        <v>1144038550</v>
      </c>
      <c r="E443" s="137" t="s">
        <v>1667</v>
      </c>
      <c r="F443" s="108" t="s">
        <v>1211</v>
      </c>
      <c r="G443" s="143"/>
      <c r="H443" s="101" t="s">
        <v>139</v>
      </c>
      <c r="J443" s="163">
        <v>36755845</v>
      </c>
      <c r="K443" s="125"/>
      <c r="L443" s="114">
        <v>45016</v>
      </c>
      <c r="M443" s="114">
        <v>45016</v>
      </c>
      <c r="N443" s="239">
        <f t="shared" si="15"/>
        <v>36755845</v>
      </c>
      <c r="O443" s="243">
        <v>2023</v>
      </c>
      <c r="P443" s="94">
        <f>N443*VLOOKUP(O443,IPC_2024!$A:$C,3,FALSE)</f>
        <v>38667148.940000005</v>
      </c>
      <c r="Q443" s="92" t="s">
        <v>1420</v>
      </c>
      <c r="R443" s="268">
        <f t="shared" si="14"/>
        <v>5.8043527693977138E-4</v>
      </c>
      <c r="S443" s="274"/>
      <c r="T443" s="126"/>
      <c r="U443" s="127"/>
      <c r="V443" s="127"/>
      <c r="W443" s="127"/>
      <c r="X443" s="127"/>
      <c r="Y443" s="127"/>
    </row>
    <row r="444" spans="2:25" ht="15" outlineLevel="2" x14ac:dyDescent="0.25">
      <c r="B444" s="299"/>
      <c r="C444" s="108" t="s">
        <v>1252</v>
      </c>
      <c r="D444" s="227">
        <v>1070601716</v>
      </c>
      <c r="E444" s="137" t="s">
        <v>1668</v>
      </c>
      <c r="F444" s="108" t="s">
        <v>1213</v>
      </c>
      <c r="G444" s="141" t="s">
        <v>1037</v>
      </c>
      <c r="H444" s="101" t="s">
        <v>139</v>
      </c>
      <c r="J444" s="163">
        <v>14000000</v>
      </c>
      <c r="K444" s="125"/>
      <c r="L444" s="114">
        <v>45016</v>
      </c>
      <c r="M444" s="114">
        <v>45016</v>
      </c>
      <c r="N444" s="239">
        <f t="shared" si="15"/>
        <v>14000000</v>
      </c>
      <c r="O444" s="243">
        <v>2023</v>
      </c>
      <c r="P444" s="94">
        <f>N444*VLOOKUP(O444,IPC_2024!$A:$C,3,FALSE)</f>
        <v>14728000</v>
      </c>
      <c r="Q444" s="92" t="s">
        <v>1420</v>
      </c>
      <c r="R444" s="268">
        <f t="shared" si="14"/>
        <v>2.2108303800815349E-4</v>
      </c>
      <c r="S444" s="274"/>
      <c r="T444" s="126"/>
      <c r="U444" s="127"/>
      <c r="V444" s="127"/>
      <c r="W444" s="127"/>
      <c r="X444" s="127"/>
      <c r="Y444" s="127"/>
    </row>
    <row r="445" spans="2:25" ht="15" outlineLevel="2" x14ac:dyDescent="0.25">
      <c r="B445" s="299"/>
      <c r="C445" s="108" t="s">
        <v>1252</v>
      </c>
      <c r="D445" s="227">
        <v>1143870248</v>
      </c>
      <c r="E445" s="137" t="s">
        <v>1740</v>
      </c>
      <c r="F445" s="108" t="s">
        <v>1211</v>
      </c>
      <c r="G445" s="141" t="s">
        <v>957</v>
      </c>
      <c r="H445" s="101" t="s">
        <v>139</v>
      </c>
      <c r="J445" s="163">
        <v>7890584</v>
      </c>
      <c r="K445" s="125"/>
      <c r="L445" s="114">
        <v>45016</v>
      </c>
      <c r="M445" s="114">
        <v>45016</v>
      </c>
      <c r="N445" s="239">
        <f t="shared" si="15"/>
        <v>7890584</v>
      </c>
      <c r="O445" s="243">
        <v>2023</v>
      </c>
      <c r="P445" s="94">
        <f>N445*VLOOKUP(O445,IPC_2024!$A:$C,3,FALSE)</f>
        <v>8300894.3680000007</v>
      </c>
      <c r="Q445" s="92" t="s">
        <v>1420</v>
      </c>
      <c r="R445" s="268">
        <f t="shared" si="14"/>
        <v>1.2460530588418058E-4</v>
      </c>
      <c r="S445" s="274"/>
      <c r="T445" s="126"/>
      <c r="U445" s="127"/>
      <c r="V445" s="127"/>
      <c r="W445" s="127"/>
      <c r="X445" s="127"/>
      <c r="Y445" s="127"/>
    </row>
    <row r="446" spans="2:25" ht="15" outlineLevel="2" x14ac:dyDescent="0.25">
      <c r="B446" s="299"/>
      <c r="C446" s="108" t="s">
        <v>1252</v>
      </c>
      <c r="D446" s="227">
        <v>94458636</v>
      </c>
      <c r="E446" s="137" t="s">
        <v>1608</v>
      </c>
      <c r="F446" s="108" t="s">
        <v>1211</v>
      </c>
      <c r="G446" s="143"/>
      <c r="H446" s="101" t="s">
        <v>139</v>
      </c>
      <c r="J446" s="163">
        <v>5500000</v>
      </c>
      <c r="K446" s="125"/>
      <c r="L446" s="114">
        <v>45016</v>
      </c>
      <c r="M446" s="114">
        <v>45016</v>
      </c>
      <c r="N446" s="239">
        <f t="shared" si="15"/>
        <v>5500000</v>
      </c>
      <c r="O446" s="243">
        <v>2023</v>
      </c>
      <c r="P446" s="94">
        <f>N446*VLOOKUP(O446,IPC_2024!$A:$C,3,FALSE)</f>
        <v>5786000</v>
      </c>
      <c r="Q446" s="92" t="s">
        <v>1420</v>
      </c>
      <c r="R446" s="268">
        <f t="shared" si="14"/>
        <v>8.6854050646060309E-5</v>
      </c>
      <c r="S446" s="274"/>
      <c r="T446" s="126"/>
      <c r="U446" s="127"/>
      <c r="V446" s="127"/>
      <c r="W446" s="127"/>
      <c r="X446" s="127"/>
      <c r="Y446" s="127"/>
    </row>
    <row r="447" spans="2:25" ht="15" outlineLevel="2" x14ac:dyDescent="0.25">
      <c r="B447" s="299"/>
      <c r="C447" s="108" t="s">
        <v>1252</v>
      </c>
      <c r="D447" s="227">
        <v>6221057</v>
      </c>
      <c r="E447" s="137" t="s">
        <v>1600</v>
      </c>
      <c r="F447" s="108" t="s">
        <v>1211</v>
      </c>
      <c r="G447" s="143"/>
      <c r="H447" s="101" t="s">
        <v>139</v>
      </c>
      <c r="J447" s="163">
        <v>10000000</v>
      </c>
      <c r="K447" s="125"/>
      <c r="L447" s="114">
        <v>45016</v>
      </c>
      <c r="M447" s="114">
        <v>45016</v>
      </c>
      <c r="N447" s="239">
        <f t="shared" si="15"/>
        <v>10000000</v>
      </c>
      <c r="O447" s="243">
        <v>2023</v>
      </c>
      <c r="P447" s="94">
        <f>N447*VLOOKUP(O447,IPC_2024!$A:$C,3,FALSE)</f>
        <v>10520000</v>
      </c>
      <c r="Q447" s="92" t="s">
        <v>1420</v>
      </c>
      <c r="R447" s="268">
        <f t="shared" si="14"/>
        <v>1.5791645572010965E-4</v>
      </c>
      <c r="S447" s="274"/>
      <c r="T447" s="126"/>
      <c r="U447" s="127"/>
      <c r="V447" s="127"/>
      <c r="W447" s="127"/>
      <c r="X447" s="127"/>
      <c r="Y447" s="127"/>
    </row>
    <row r="448" spans="2:25" ht="15" outlineLevel="2" x14ac:dyDescent="0.25">
      <c r="B448" s="299"/>
      <c r="C448" s="108" t="s">
        <v>1252</v>
      </c>
      <c r="D448" s="227">
        <v>16451486</v>
      </c>
      <c r="E448" s="137" t="s">
        <v>1706</v>
      </c>
      <c r="F448" s="108" t="s">
        <v>1211</v>
      </c>
      <c r="G448" s="143" t="s">
        <v>1352</v>
      </c>
      <c r="H448" s="101" t="s">
        <v>139</v>
      </c>
      <c r="J448" s="163">
        <v>27200000</v>
      </c>
      <c r="K448" s="125"/>
      <c r="L448" s="114">
        <v>45016</v>
      </c>
      <c r="M448" s="114">
        <v>45016</v>
      </c>
      <c r="N448" s="239">
        <f t="shared" si="15"/>
        <v>27200000</v>
      </c>
      <c r="O448" s="243">
        <v>2023</v>
      </c>
      <c r="P448" s="94">
        <f>N448*VLOOKUP(O448,IPC_2024!$A:$C,3,FALSE)</f>
        <v>28614400</v>
      </c>
      <c r="Q448" s="92" t="s">
        <v>1420</v>
      </c>
      <c r="R448" s="268">
        <f t="shared" si="14"/>
        <v>4.2953275955869821E-4</v>
      </c>
      <c r="S448" s="274"/>
      <c r="T448" s="126"/>
      <c r="U448" s="127"/>
      <c r="V448" s="127"/>
      <c r="W448" s="127"/>
      <c r="X448" s="127"/>
      <c r="Y448" s="127"/>
    </row>
    <row r="449" spans="2:25" ht="15" outlineLevel="2" x14ac:dyDescent="0.25">
      <c r="B449" s="299"/>
      <c r="C449" s="108" t="s">
        <v>1252</v>
      </c>
      <c r="D449" s="227">
        <v>38462554</v>
      </c>
      <c r="E449" s="137" t="s">
        <v>1743</v>
      </c>
      <c r="F449" s="108" t="s">
        <v>1211</v>
      </c>
      <c r="G449" s="142" t="s">
        <v>866</v>
      </c>
      <c r="H449" s="101" t="s">
        <v>139</v>
      </c>
      <c r="J449" s="163">
        <v>12635000</v>
      </c>
      <c r="K449" s="125"/>
      <c r="L449" s="114">
        <v>45016</v>
      </c>
      <c r="M449" s="114">
        <v>45016</v>
      </c>
      <c r="N449" s="239">
        <f t="shared" si="15"/>
        <v>12635000</v>
      </c>
      <c r="O449" s="243">
        <v>2023</v>
      </c>
      <c r="P449" s="94">
        <f>N449*VLOOKUP(O449,IPC_2024!$A:$C,3,FALSE)</f>
        <v>13292020</v>
      </c>
      <c r="Q449" s="92" t="s">
        <v>1420</v>
      </c>
      <c r="R449" s="268">
        <f t="shared" si="14"/>
        <v>1.9952744180235852E-4</v>
      </c>
      <c r="S449" s="274"/>
      <c r="T449" s="126"/>
      <c r="U449" s="127"/>
      <c r="V449" s="127"/>
      <c r="W449" s="127"/>
      <c r="X449" s="127"/>
      <c r="Y449" s="127"/>
    </row>
    <row r="450" spans="2:25" ht="15" outlineLevel="2" x14ac:dyDescent="0.25">
      <c r="B450" s="299"/>
      <c r="C450" s="108" t="s">
        <v>1252</v>
      </c>
      <c r="D450" s="227">
        <v>16797680</v>
      </c>
      <c r="E450" s="137" t="s">
        <v>1546</v>
      </c>
      <c r="F450" s="108" t="s">
        <v>1211</v>
      </c>
      <c r="G450" s="141" t="s">
        <v>1082</v>
      </c>
      <c r="H450" s="101" t="s">
        <v>139</v>
      </c>
      <c r="J450" s="163">
        <v>28000000</v>
      </c>
      <c r="K450" s="125"/>
      <c r="L450" s="114">
        <v>45016</v>
      </c>
      <c r="M450" s="114">
        <v>45016</v>
      </c>
      <c r="N450" s="239">
        <f t="shared" si="15"/>
        <v>28000000</v>
      </c>
      <c r="O450" s="243">
        <v>2023</v>
      </c>
      <c r="P450" s="94">
        <f>N450*VLOOKUP(O450,IPC_2024!$A:$C,3,FALSE)</f>
        <v>29456000</v>
      </c>
      <c r="Q450" s="92" t="s">
        <v>1420</v>
      </c>
      <c r="R450" s="268">
        <f t="shared" si="14"/>
        <v>4.4216607601630699E-4</v>
      </c>
      <c r="S450" s="274"/>
      <c r="T450" s="126"/>
      <c r="U450" s="127"/>
      <c r="V450" s="127"/>
      <c r="W450" s="127"/>
      <c r="X450" s="127"/>
      <c r="Y450" s="127"/>
    </row>
    <row r="451" spans="2:25" ht="15" outlineLevel="2" x14ac:dyDescent="0.25">
      <c r="B451" s="299"/>
      <c r="C451" s="108" t="s">
        <v>1252</v>
      </c>
      <c r="D451" s="227">
        <v>52951560</v>
      </c>
      <c r="E451" s="137" t="s">
        <v>1554</v>
      </c>
      <c r="F451" s="108" t="s">
        <v>1211</v>
      </c>
      <c r="G451" s="143"/>
      <c r="H451" s="101" t="s">
        <v>139</v>
      </c>
      <c r="J451" s="163">
        <v>28609000</v>
      </c>
      <c r="K451" s="125"/>
      <c r="L451" s="114">
        <v>45016</v>
      </c>
      <c r="M451" s="114">
        <v>45016</v>
      </c>
      <c r="N451" s="239">
        <f t="shared" si="15"/>
        <v>28609000</v>
      </c>
      <c r="O451" s="243">
        <v>2023</v>
      </c>
      <c r="P451" s="94">
        <f>N451*VLOOKUP(O451,IPC_2024!$A:$C,3,FALSE)</f>
        <v>30096668</v>
      </c>
      <c r="Q451" s="92" t="s">
        <v>1420</v>
      </c>
      <c r="R451" s="268">
        <f t="shared" si="14"/>
        <v>4.5178318816966169E-4</v>
      </c>
      <c r="S451" s="274"/>
      <c r="T451" s="126"/>
      <c r="U451" s="127"/>
      <c r="V451" s="127"/>
      <c r="W451" s="127"/>
      <c r="X451" s="127"/>
      <c r="Y451" s="127"/>
    </row>
    <row r="452" spans="2:25" ht="15" outlineLevel="2" x14ac:dyDescent="0.25">
      <c r="B452" s="299"/>
      <c r="C452" s="108" t="s">
        <v>1252</v>
      </c>
      <c r="D452" s="227">
        <v>38682860</v>
      </c>
      <c r="E452" s="137" t="s">
        <v>1538</v>
      </c>
      <c r="F452" s="108" t="s">
        <v>1211</v>
      </c>
      <c r="G452" s="141" t="s">
        <v>1350</v>
      </c>
      <c r="H452" s="101" t="s">
        <v>139</v>
      </c>
      <c r="J452" s="163">
        <v>5200000</v>
      </c>
      <c r="K452" s="125"/>
      <c r="L452" s="114">
        <v>45016</v>
      </c>
      <c r="M452" s="114">
        <v>45016</v>
      </c>
      <c r="N452" s="239">
        <f t="shared" si="15"/>
        <v>5200000</v>
      </c>
      <c r="O452" s="243">
        <v>2023</v>
      </c>
      <c r="P452" s="94">
        <f>N452*VLOOKUP(O452,IPC_2024!$A:$C,3,FALSE)</f>
        <v>5470400</v>
      </c>
      <c r="Q452" s="92" t="s">
        <v>1420</v>
      </c>
      <c r="R452" s="268">
        <f t="shared" si="14"/>
        <v>8.2116556974457018E-5</v>
      </c>
      <c r="S452" s="274"/>
      <c r="T452" s="126"/>
      <c r="U452" s="127"/>
      <c r="V452" s="127"/>
      <c r="W452" s="127"/>
      <c r="X452" s="127"/>
      <c r="Y452" s="127"/>
    </row>
    <row r="453" spans="2:25" ht="15" outlineLevel="2" x14ac:dyDescent="0.25">
      <c r="B453" s="299"/>
      <c r="C453" s="108" t="s">
        <v>1252</v>
      </c>
      <c r="D453" s="227">
        <v>14885977</v>
      </c>
      <c r="E453" s="137" t="s">
        <v>1592</v>
      </c>
      <c r="F453" s="108" t="s">
        <v>1211</v>
      </c>
      <c r="G453" s="143"/>
      <c r="H453" s="101" t="s">
        <v>139</v>
      </c>
      <c r="J453" s="163">
        <v>12121000</v>
      </c>
      <c r="K453" s="125"/>
      <c r="L453" s="114">
        <v>45016</v>
      </c>
      <c r="M453" s="114">
        <v>45016</v>
      </c>
      <c r="N453" s="239">
        <f t="shared" si="15"/>
        <v>12121000</v>
      </c>
      <c r="O453" s="243">
        <v>2023</v>
      </c>
      <c r="P453" s="94">
        <f>N453*VLOOKUP(O453,IPC_2024!$A:$C,3,FALSE)</f>
        <v>12751292</v>
      </c>
      <c r="Q453" s="92" t="s">
        <v>1420</v>
      </c>
      <c r="R453" s="268">
        <f t="shared" si="14"/>
        <v>1.9141053597834489E-4</v>
      </c>
      <c r="S453" s="274"/>
      <c r="T453" s="126"/>
      <c r="U453" s="127"/>
      <c r="V453" s="127"/>
      <c r="W453" s="127"/>
      <c r="X453" s="127"/>
      <c r="Y453" s="127"/>
    </row>
    <row r="454" spans="2:25" ht="15" outlineLevel="2" x14ac:dyDescent="0.25">
      <c r="B454" s="299"/>
      <c r="C454" s="108" t="s">
        <v>1252</v>
      </c>
      <c r="D454" s="222">
        <v>1112466556</v>
      </c>
      <c r="E454" s="137" t="s">
        <v>1525</v>
      </c>
      <c r="F454" s="108" t="s">
        <v>1211</v>
      </c>
      <c r="G454" s="140" t="s">
        <v>1216</v>
      </c>
      <c r="H454" s="101" t="s">
        <v>139</v>
      </c>
      <c r="J454" s="163">
        <v>12133000</v>
      </c>
      <c r="K454" s="125"/>
      <c r="L454" s="114">
        <v>45016</v>
      </c>
      <c r="M454" s="114">
        <v>45016</v>
      </c>
      <c r="N454" s="239">
        <f t="shared" si="15"/>
        <v>12133000</v>
      </c>
      <c r="O454" s="243">
        <v>2023</v>
      </c>
      <c r="P454" s="94">
        <f>N454*VLOOKUP(O454,IPC_2024!$A:$C,3,FALSE)</f>
        <v>12763916</v>
      </c>
      <c r="Q454" s="92" t="s">
        <v>1420</v>
      </c>
      <c r="R454" s="268">
        <f t="shared" ref="R454:R517" si="16">IF(Q454="TOTAL",P454/$P$1153,"")</f>
        <v>1.9160003572520903E-4</v>
      </c>
      <c r="S454" s="274"/>
      <c r="T454" s="126"/>
      <c r="U454" s="127"/>
      <c r="V454" s="127"/>
      <c r="W454" s="127"/>
      <c r="X454" s="127"/>
      <c r="Y454" s="127"/>
    </row>
    <row r="455" spans="2:25" ht="15" outlineLevel="2" x14ac:dyDescent="0.25">
      <c r="B455" s="299"/>
      <c r="C455" s="108" t="s">
        <v>1252</v>
      </c>
      <c r="D455" s="227">
        <v>1143877766</v>
      </c>
      <c r="E455" s="137" t="s">
        <v>1649</v>
      </c>
      <c r="F455" s="108" t="s">
        <v>1212</v>
      </c>
      <c r="G455" s="143"/>
      <c r="H455" s="101" t="s">
        <v>139</v>
      </c>
      <c r="J455" s="163">
        <v>13550000</v>
      </c>
      <c r="K455" s="125"/>
      <c r="L455" s="114">
        <v>45016</v>
      </c>
      <c r="M455" s="114">
        <v>45016</v>
      </c>
      <c r="N455" s="239">
        <f t="shared" si="15"/>
        <v>13550000</v>
      </c>
      <c r="O455" s="243">
        <v>2023</v>
      </c>
      <c r="P455" s="94">
        <f>N455*VLOOKUP(O455,IPC_2024!$A:$C,3,FALSE)</f>
        <v>14254600</v>
      </c>
      <c r="Q455" s="92" t="s">
        <v>1420</v>
      </c>
      <c r="R455" s="268">
        <f t="shared" si="16"/>
        <v>2.1397679750074857E-4</v>
      </c>
      <c r="S455" s="274"/>
      <c r="T455" s="126"/>
      <c r="U455" s="127"/>
      <c r="V455" s="127"/>
      <c r="W455" s="127"/>
      <c r="X455" s="127"/>
      <c r="Y455" s="127"/>
    </row>
    <row r="456" spans="2:25" ht="15" outlineLevel="2" x14ac:dyDescent="0.25">
      <c r="B456" s="299"/>
      <c r="C456" s="108" t="s">
        <v>1252</v>
      </c>
      <c r="D456" s="227">
        <v>1144053105</v>
      </c>
      <c r="E456" s="137" t="s">
        <v>1579</v>
      </c>
      <c r="F456" s="108" t="s">
        <v>1211</v>
      </c>
      <c r="G456" s="141" t="s">
        <v>990</v>
      </c>
      <c r="H456" s="101" t="s">
        <v>139</v>
      </c>
      <c r="J456" s="163">
        <v>12744600</v>
      </c>
      <c r="K456" s="125"/>
      <c r="L456" s="114">
        <v>45016</v>
      </c>
      <c r="M456" s="114">
        <v>45016</v>
      </c>
      <c r="N456" s="239">
        <f t="shared" si="15"/>
        <v>12744600</v>
      </c>
      <c r="O456" s="243">
        <v>2023</v>
      </c>
      <c r="P456" s="94">
        <f>N456*VLOOKUP(O456,IPC_2024!$A:$C,3,FALSE)</f>
        <v>13407319.200000001</v>
      </c>
      <c r="Q456" s="92" t="s">
        <v>1420</v>
      </c>
      <c r="R456" s="268">
        <f t="shared" si="16"/>
        <v>2.0125820615705096E-4</v>
      </c>
      <c r="S456" s="274"/>
      <c r="T456" s="126"/>
      <c r="U456" s="127"/>
      <c r="V456" s="127"/>
      <c r="W456" s="127"/>
      <c r="X456" s="127"/>
      <c r="Y456" s="127"/>
    </row>
    <row r="457" spans="2:25" ht="15" outlineLevel="2" x14ac:dyDescent="0.25">
      <c r="B457" s="299"/>
      <c r="C457" s="108" t="s">
        <v>1252</v>
      </c>
      <c r="D457" s="227">
        <v>67003507</v>
      </c>
      <c r="E457" s="137" t="s">
        <v>1542</v>
      </c>
      <c r="F457" s="108" t="s">
        <v>1211</v>
      </c>
      <c r="G457" s="143"/>
      <c r="H457" s="101" t="s">
        <v>139</v>
      </c>
      <c r="J457" s="163">
        <v>12500000</v>
      </c>
      <c r="K457" s="125"/>
      <c r="L457" s="114">
        <v>45016</v>
      </c>
      <c r="M457" s="114">
        <v>45016</v>
      </c>
      <c r="N457" s="239">
        <f t="shared" si="15"/>
        <v>12500000</v>
      </c>
      <c r="O457" s="243">
        <v>2023</v>
      </c>
      <c r="P457" s="94">
        <f>N457*VLOOKUP(O457,IPC_2024!$A:$C,3,FALSE)</f>
        <v>13150000</v>
      </c>
      <c r="Q457" s="92" t="s">
        <v>1420</v>
      </c>
      <c r="R457" s="268">
        <f t="shared" si="16"/>
        <v>1.9739556965013704E-4</v>
      </c>
      <c r="S457" s="274"/>
      <c r="T457" s="126"/>
      <c r="U457" s="127"/>
      <c r="V457" s="127"/>
      <c r="W457" s="127"/>
      <c r="X457" s="127"/>
      <c r="Y457" s="127"/>
    </row>
    <row r="458" spans="2:25" ht="15" outlineLevel="2" x14ac:dyDescent="0.25">
      <c r="B458" s="299"/>
      <c r="C458" s="108" t="s">
        <v>1252</v>
      </c>
      <c r="D458" s="227">
        <v>1144040342</v>
      </c>
      <c r="E458" s="137" t="s">
        <v>1563</v>
      </c>
      <c r="F458" s="108" t="s">
        <v>1211</v>
      </c>
      <c r="G458" s="143"/>
      <c r="H458" s="101" t="s">
        <v>139</v>
      </c>
      <c r="J458" s="163">
        <v>29743911</v>
      </c>
      <c r="K458" s="125"/>
      <c r="L458" s="114">
        <v>45016</v>
      </c>
      <c r="M458" s="114">
        <v>45016</v>
      </c>
      <c r="N458" s="239">
        <f t="shared" si="15"/>
        <v>29743911</v>
      </c>
      <c r="O458" s="243">
        <v>2023</v>
      </c>
      <c r="P458" s="94">
        <f>N458*VLOOKUP(O458,IPC_2024!$A:$C,3,FALSE)</f>
        <v>31290594.372000001</v>
      </c>
      <c r="Q458" s="92" t="s">
        <v>1420</v>
      </c>
      <c r="R458" s="268">
        <f t="shared" si="16"/>
        <v>4.6970530043743822E-4</v>
      </c>
      <c r="S458" s="274"/>
      <c r="T458" s="126"/>
      <c r="U458" s="127"/>
      <c r="V458" s="127"/>
      <c r="W458" s="127"/>
      <c r="X458" s="127"/>
      <c r="Y458" s="127"/>
    </row>
    <row r="459" spans="2:25" ht="15" outlineLevel="2" x14ac:dyDescent="0.25">
      <c r="B459" s="299"/>
      <c r="C459" s="108" t="s">
        <v>1252</v>
      </c>
      <c r="D459" s="227">
        <v>38602168</v>
      </c>
      <c r="E459" s="137" t="s">
        <v>1724</v>
      </c>
      <c r="F459" s="108" t="s">
        <v>1211</v>
      </c>
      <c r="G459" s="143"/>
      <c r="H459" s="101" t="s">
        <v>139</v>
      </c>
      <c r="J459" s="163">
        <v>17250000</v>
      </c>
      <c r="K459" s="125"/>
      <c r="L459" s="114">
        <v>45016</v>
      </c>
      <c r="M459" s="114">
        <v>45016</v>
      </c>
      <c r="N459" s="239">
        <f t="shared" si="15"/>
        <v>17250000</v>
      </c>
      <c r="O459" s="243">
        <v>2023</v>
      </c>
      <c r="P459" s="94">
        <f>N459*VLOOKUP(O459,IPC_2024!$A:$C,3,FALSE)</f>
        <v>18147000</v>
      </c>
      <c r="Q459" s="92" t="s">
        <v>1420</v>
      </c>
      <c r="R459" s="268">
        <f t="shared" si="16"/>
        <v>2.7240588611718915E-4</v>
      </c>
      <c r="S459" s="274"/>
      <c r="T459" s="126"/>
      <c r="U459" s="127"/>
      <c r="V459" s="127"/>
      <c r="W459" s="127"/>
      <c r="X459" s="127"/>
      <c r="Y459" s="127"/>
    </row>
    <row r="460" spans="2:25" ht="15" outlineLevel="2" x14ac:dyDescent="0.25">
      <c r="B460" s="299"/>
      <c r="C460" s="108" t="s">
        <v>1252</v>
      </c>
      <c r="D460" s="227">
        <v>94490371</v>
      </c>
      <c r="E460" s="137" t="s">
        <v>1640</v>
      </c>
      <c r="F460" s="108" t="s">
        <v>1211</v>
      </c>
      <c r="G460" s="147"/>
      <c r="H460" s="101" t="s">
        <v>139</v>
      </c>
      <c r="J460" s="163">
        <v>31278900</v>
      </c>
      <c r="K460" s="125"/>
      <c r="L460" s="114">
        <v>45016</v>
      </c>
      <c r="M460" s="114">
        <v>45016</v>
      </c>
      <c r="N460" s="239">
        <f t="shared" si="15"/>
        <v>31278900</v>
      </c>
      <c r="O460" s="243">
        <v>2023</v>
      </c>
      <c r="P460" s="94">
        <f>N460*VLOOKUP(O460,IPC_2024!$A:$C,3,FALSE)</f>
        <v>32905402.800000001</v>
      </c>
      <c r="Q460" s="92" t="s">
        <v>1420</v>
      </c>
      <c r="R460" s="268">
        <f t="shared" si="16"/>
        <v>4.9394530268237371E-4</v>
      </c>
      <c r="S460" s="274"/>
      <c r="T460" s="126"/>
      <c r="U460" s="127"/>
      <c r="V460" s="127"/>
      <c r="W460" s="127"/>
      <c r="X460" s="127"/>
      <c r="Y460" s="127"/>
    </row>
    <row r="461" spans="2:25" ht="15" outlineLevel="2" x14ac:dyDescent="0.25">
      <c r="B461" s="299"/>
      <c r="C461" s="108" t="s">
        <v>1252</v>
      </c>
      <c r="D461" s="227"/>
      <c r="E461" s="137" t="s">
        <v>1661</v>
      </c>
      <c r="F461" s="108" t="s">
        <v>1211</v>
      </c>
      <c r="G461" s="143"/>
      <c r="H461" s="101" t="s">
        <v>139</v>
      </c>
      <c r="J461" s="163">
        <v>6050000</v>
      </c>
      <c r="K461" s="125"/>
      <c r="L461" s="114">
        <v>45016</v>
      </c>
      <c r="M461" s="114">
        <v>45016</v>
      </c>
      <c r="N461" s="239">
        <f t="shared" si="15"/>
        <v>6050000</v>
      </c>
      <c r="O461" s="243">
        <v>2023</v>
      </c>
      <c r="P461" s="94">
        <f>N461*VLOOKUP(O461,IPC_2024!$A:$C,3,FALSE)</f>
        <v>6364600</v>
      </c>
      <c r="Q461" s="92" t="s">
        <v>1420</v>
      </c>
      <c r="R461" s="268">
        <f t="shared" si="16"/>
        <v>9.5539455710666327E-5</v>
      </c>
      <c r="S461" s="274"/>
      <c r="T461" s="126"/>
      <c r="U461" s="127"/>
      <c r="V461" s="127"/>
      <c r="W461" s="127"/>
      <c r="X461" s="127"/>
      <c r="Y461" s="127"/>
    </row>
    <row r="462" spans="2:25" ht="15" outlineLevel="2" x14ac:dyDescent="0.25">
      <c r="B462" s="299"/>
      <c r="C462" s="108" t="s">
        <v>1252</v>
      </c>
      <c r="D462" s="227"/>
      <c r="E462" s="137" t="s">
        <v>1594</v>
      </c>
      <c r="F462" s="108" t="s">
        <v>1211</v>
      </c>
      <c r="G462" s="143"/>
      <c r="H462" s="101" t="s">
        <v>139</v>
      </c>
      <c r="J462" s="163">
        <v>6500000</v>
      </c>
      <c r="K462" s="125"/>
      <c r="L462" s="114">
        <v>45016</v>
      </c>
      <c r="M462" s="114">
        <v>45016</v>
      </c>
      <c r="N462" s="239">
        <f t="shared" si="15"/>
        <v>6500000</v>
      </c>
      <c r="O462" s="243">
        <v>2023</v>
      </c>
      <c r="P462" s="94">
        <f>N462*VLOOKUP(O462,IPC_2024!$A:$C,3,FALSE)</f>
        <v>6838000</v>
      </c>
      <c r="Q462" s="92" t="s">
        <v>1420</v>
      </c>
      <c r="R462" s="268">
        <f t="shared" si="16"/>
        <v>1.0264569621807126E-4</v>
      </c>
      <c r="S462" s="274"/>
      <c r="T462" s="126"/>
      <c r="U462" s="127"/>
      <c r="V462" s="127"/>
      <c r="W462" s="127"/>
      <c r="X462" s="127"/>
      <c r="Y462" s="127"/>
    </row>
    <row r="463" spans="2:25" ht="15" outlineLevel="2" x14ac:dyDescent="0.25">
      <c r="B463" s="299"/>
      <c r="C463" s="108" t="s">
        <v>1252</v>
      </c>
      <c r="D463" s="227">
        <v>79344480</v>
      </c>
      <c r="E463" s="137" t="s">
        <v>1537</v>
      </c>
      <c r="F463" s="108" t="s">
        <v>1211</v>
      </c>
      <c r="G463" s="141" t="s">
        <v>1031</v>
      </c>
      <c r="H463" s="101" t="s">
        <v>139</v>
      </c>
      <c r="J463" s="163">
        <v>11440000</v>
      </c>
      <c r="K463" s="125"/>
      <c r="L463" s="114">
        <v>45016</v>
      </c>
      <c r="M463" s="114">
        <v>45016</v>
      </c>
      <c r="N463" s="239">
        <f t="shared" si="15"/>
        <v>11440000</v>
      </c>
      <c r="O463" s="243">
        <v>2023</v>
      </c>
      <c r="P463" s="94">
        <f>N463*VLOOKUP(O463,IPC_2024!$A:$C,3,FALSE)</f>
        <v>12034880</v>
      </c>
      <c r="Q463" s="92" t="s">
        <v>1420</v>
      </c>
      <c r="R463" s="268">
        <f t="shared" si="16"/>
        <v>1.8065642534380544E-4</v>
      </c>
      <c r="S463" s="274"/>
      <c r="T463" s="126"/>
      <c r="U463" s="127"/>
      <c r="V463" s="127"/>
      <c r="W463" s="127"/>
      <c r="X463" s="127"/>
      <c r="Y463" s="127"/>
    </row>
    <row r="464" spans="2:25" ht="15" outlineLevel="2" x14ac:dyDescent="0.25">
      <c r="B464" s="299"/>
      <c r="C464" s="108" t="s">
        <v>1252</v>
      </c>
      <c r="D464" s="222">
        <v>1144196064</v>
      </c>
      <c r="E464" s="137" t="s">
        <v>1517</v>
      </c>
      <c r="F464" s="108" t="s">
        <v>1211</v>
      </c>
      <c r="G464" s="140" t="s">
        <v>1214</v>
      </c>
      <c r="H464" s="101" t="s">
        <v>139</v>
      </c>
      <c r="J464" s="163">
        <v>22299725</v>
      </c>
      <c r="K464" s="125"/>
      <c r="L464" s="114">
        <v>45016</v>
      </c>
      <c r="M464" s="114">
        <v>45016</v>
      </c>
      <c r="N464" s="239">
        <f t="shared" si="15"/>
        <v>22299725</v>
      </c>
      <c r="O464" s="243">
        <v>2023</v>
      </c>
      <c r="P464" s="94">
        <f>N464*VLOOKUP(O464,IPC_2024!$A:$C,3,FALSE)</f>
        <v>23459310.699999999</v>
      </c>
      <c r="Q464" s="92" t="s">
        <v>1420</v>
      </c>
      <c r="R464" s="268">
        <f t="shared" si="16"/>
        <v>3.5214935355331218E-4</v>
      </c>
      <c r="S464" s="274"/>
      <c r="T464" s="126"/>
      <c r="U464" s="127"/>
      <c r="V464" s="127"/>
      <c r="W464" s="127"/>
      <c r="X464" s="127"/>
      <c r="Y464" s="127"/>
    </row>
    <row r="465" spans="2:25" ht="15" outlineLevel="2" x14ac:dyDescent="0.25">
      <c r="B465" s="299"/>
      <c r="C465" s="108" t="s">
        <v>1252</v>
      </c>
      <c r="D465" s="227">
        <v>1006008628</v>
      </c>
      <c r="E465" s="137" t="s">
        <v>1717</v>
      </c>
      <c r="F465" s="108" t="s">
        <v>1212</v>
      </c>
      <c r="G465" s="141" t="s">
        <v>938</v>
      </c>
      <c r="H465" s="101" t="s">
        <v>139</v>
      </c>
      <c r="J465" s="163">
        <v>34818550</v>
      </c>
      <c r="K465" s="125"/>
      <c r="L465" s="114">
        <v>45016</v>
      </c>
      <c r="M465" s="114">
        <v>45016</v>
      </c>
      <c r="N465" s="239">
        <f t="shared" si="15"/>
        <v>34818550</v>
      </c>
      <c r="O465" s="243">
        <v>2023</v>
      </c>
      <c r="P465" s="94">
        <f>N465*VLOOKUP(O465,IPC_2024!$A:$C,3,FALSE)</f>
        <v>36629114.600000001</v>
      </c>
      <c r="Q465" s="92" t="s">
        <v>1420</v>
      </c>
      <c r="R465" s="268">
        <f t="shared" si="16"/>
        <v>5.4984220093134235E-4</v>
      </c>
      <c r="S465" s="274"/>
      <c r="T465" s="126"/>
      <c r="U465" s="127"/>
      <c r="V465" s="127"/>
      <c r="W465" s="127"/>
      <c r="X465" s="127"/>
      <c r="Y465" s="127"/>
    </row>
    <row r="466" spans="2:25" ht="15" outlineLevel="2" x14ac:dyDescent="0.25">
      <c r="B466" s="299"/>
      <c r="C466" s="108" t="s">
        <v>1252</v>
      </c>
      <c r="D466" s="227">
        <v>16758724</v>
      </c>
      <c r="E466" s="137" t="s">
        <v>1730</v>
      </c>
      <c r="F466" s="108" t="s">
        <v>1211</v>
      </c>
      <c r="G466" s="142"/>
      <c r="H466" s="101" t="s">
        <v>139</v>
      </c>
      <c r="J466" s="163">
        <v>95395230</v>
      </c>
      <c r="K466" s="125"/>
      <c r="L466" s="114">
        <v>45016</v>
      </c>
      <c r="M466" s="114">
        <v>45016</v>
      </c>
      <c r="N466" s="239">
        <f t="shared" si="15"/>
        <v>95395230</v>
      </c>
      <c r="O466" s="243">
        <v>2023</v>
      </c>
      <c r="P466" s="94">
        <f>N466*VLOOKUP(O466,IPC_2024!$A:$C,3,FALSE)</f>
        <v>100355781.96000001</v>
      </c>
      <c r="Q466" s="92" t="s">
        <v>1420</v>
      </c>
      <c r="R466" s="268">
        <f t="shared" si="16"/>
        <v>1.5064476614204676E-3</v>
      </c>
      <c r="S466" s="274"/>
      <c r="T466" s="126"/>
      <c r="U466" s="127"/>
      <c r="V466" s="127"/>
      <c r="W466" s="127"/>
      <c r="X466" s="127"/>
      <c r="Y466" s="127"/>
    </row>
    <row r="467" spans="2:25" ht="15" outlineLevel="2" x14ac:dyDescent="0.25">
      <c r="B467" s="299"/>
      <c r="C467" s="108" t="s">
        <v>1252</v>
      </c>
      <c r="D467" s="227">
        <v>1144086887</v>
      </c>
      <c r="E467" s="137" t="s">
        <v>1572</v>
      </c>
      <c r="F467" s="108" t="s">
        <v>1212</v>
      </c>
      <c r="G467" s="141" t="s">
        <v>1035</v>
      </c>
      <c r="H467" s="101" t="s">
        <v>139</v>
      </c>
      <c r="J467" s="163">
        <v>11950000</v>
      </c>
      <c r="K467" s="125"/>
      <c r="L467" s="114">
        <v>45016</v>
      </c>
      <c r="M467" s="114">
        <v>45016</v>
      </c>
      <c r="N467" s="239">
        <f t="shared" si="15"/>
        <v>11950000</v>
      </c>
      <c r="O467" s="243">
        <v>2023</v>
      </c>
      <c r="P467" s="94">
        <f>N467*VLOOKUP(O467,IPC_2024!$A:$C,3,FALSE)</f>
        <v>12571400</v>
      </c>
      <c r="Q467" s="92" t="s">
        <v>1420</v>
      </c>
      <c r="R467" s="268">
        <f t="shared" si="16"/>
        <v>1.8871016458553102E-4</v>
      </c>
      <c r="S467" s="274"/>
      <c r="T467" s="126"/>
      <c r="U467" s="127"/>
      <c r="V467" s="127"/>
      <c r="W467" s="127"/>
      <c r="X467" s="127"/>
      <c r="Y467" s="127"/>
    </row>
    <row r="468" spans="2:25" ht="15" outlineLevel="2" x14ac:dyDescent="0.25">
      <c r="B468" s="299"/>
      <c r="C468" s="108" t="s">
        <v>1252</v>
      </c>
      <c r="D468" s="227">
        <v>1112471972</v>
      </c>
      <c r="E468" s="137" t="s">
        <v>1626</v>
      </c>
      <c r="F468" s="108" t="s">
        <v>1211</v>
      </c>
      <c r="G468" s="143"/>
      <c r="H468" s="101" t="s">
        <v>139</v>
      </c>
      <c r="J468" s="163">
        <v>9955000</v>
      </c>
      <c r="K468" s="125"/>
      <c r="L468" s="114">
        <v>45016</v>
      </c>
      <c r="M468" s="114">
        <v>45016</v>
      </c>
      <c r="N468" s="239">
        <f t="shared" si="15"/>
        <v>9955000</v>
      </c>
      <c r="O468" s="243">
        <v>2023</v>
      </c>
      <c r="P468" s="94">
        <f>N468*VLOOKUP(O468,IPC_2024!$A:$C,3,FALSE)</f>
        <v>10472660</v>
      </c>
      <c r="Q468" s="92" t="s">
        <v>1420</v>
      </c>
      <c r="R468" s="268">
        <f t="shared" si="16"/>
        <v>1.5720583166936914E-4</v>
      </c>
      <c r="S468" s="274"/>
      <c r="T468" s="126"/>
      <c r="U468" s="127"/>
      <c r="V468" s="127"/>
      <c r="W468" s="127"/>
      <c r="X468" s="127"/>
      <c r="Y468" s="127"/>
    </row>
    <row r="469" spans="2:25" ht="15" outlineLevel="2" x14ac:dyDescent="0.25">
      <c r="B469" s="299"/>
      <c r="C469" s="108" t="s">
        <v>1252</v>
      </c>
      <c r="D469" s="227">
        <v>6334331</v>
      </c>
      <c r="E469" s="137" t="s">
        <v>1646</v>
      </c>
      <c r="F469" s="108" t="s">
        <v>1211</v>
      </c>
      <c r="G469" s="142" t="s">
        <v>856</v>
      </c>
      <c r="H469" s="101" t="s">
        <v>139</v>
      </c>
      <c r="J469" s="163">
        <v>27278900</v>
      </c>
      <c r="K469" s="125"/>
      <c r="L469" s="114">
        <v>45016</v>
      </c>
      <c r="M469" s="114">
        <v>45016</v>
      </c>
      <c r="N469" s="239">
        <f t="shared" si="15"/>
        <v>27278900</v>
      </c>
      <c r="O469" s="243">
        <v>2023</v>
      </c>
      <c r="P469" s="94">
        <f>N469*VLOOKUP(O469,IPC_2024!$A:$C,3,FALSE)</f>
        <v>28697402.800000001</v>
      </c>
      <c r="Q469" s="92" t="s">
        <v>1420</v>
      </c>
      <c r="R469" s="268">
        <f t="shared" si="16"/>
        <v>4.307787203943299E-4</v>
      </c>
      <c r="S469" s="274"/>
      <c r="T469" s="126"/>
      <c r="U469" s="127"/>
      <c r="V469" s="127"/>
      <c r="W469" s="127"/>
      <c r="X469" s="127"/>
      <c r="Y469" s="127"/>
    </row>
    <row r="470" spans="2:25" ht="15" outlineLevel="2" x14ac:dyDescent="0.25">
      <c r="B470" s="299"/>
      <c r="C470" s="108" t="s">
        <v>1252</v>
      </c>
      <c r="D470" s="227">
        <v>94374782</v>
      </c>
      <c r="E470" s="137" t="s">
        <v>1692</v>
      </c>
      <c r="F470" s="108" t="s">
        <v>1211</v>
      </c>
      <c r="G470" s="142" t="s">
        <v>823</v>
      </c>
      <c r="H470" s="101" t="s">
        <v>139</v>
      </c>
      <c r="J470" s="163">
        <v>136278900</v>
      </c>
      <c r="K470" s="125"/>
      <c r="L470" s="114">
        <v>45016</v>
      </c>
      <c r="M470" s="114">
        <v>45016</v>
      </c>
      <c r="N470" s="239">
        <f t="shared" si="15"/>
        <v>136278900</v>
      </c>
      <c r="O470" s="243">
        <v>2023</v>
      </c>
      <c r="P470" s="94">
        <f>N470*VLOOKUP(O470,IPC_2024!$A:$C,3,FALSE)</f>
        <v>143365402.80000001</v>
      </c>
      <c r="Q470" s="92" t="s">
        <v>1420</v>
      </c>
      <c r="R470" s="268">
        <f t="shared" si="16"/>
        <v>2.1520680877435252E-3</v>
      </c>
      <c r="S470" s="274"/>
      <c r="T470" s="126"/>
      <c r="U470" s="127"/>
      <c r="V470" s="127"/>
      <c r="W470" s="127"/>
      <c r="X470" s="127"/>
      <c r="Y470" s="127"/>
    </row>
    <row r="471" spans="2:25" ht="15" outlineLevel="2" x14ac:dyDescent="0.25">
      <c r="B471" s="299"/>
      <c r="C471" s="108" t="s">
        <v>1252</v>
      </c>
      <c r="D471" s="227">
        <v>1144084299</v>
      </c>
      <c r="E471" s="137" t="s">
        <v>1631</v>
      </c>
      <c r="F471" s="108" t="s">
        <v>1212</v>
      </c>
      <c r="G471" s="141" t="s">
        <v>1025</v>
      </c>
      <c r="H471" s="101" t="s">
        <v>139</v>
      </c>
      <c r="J471" s="163">
        <v>10900000</v>
      </c>
      <c r="K471" s="125"/>
      <c r="L471" s="114">
        <v>45016</v>
      </c>
      <c r="M471" s="114">
        <v>45016</v>
      </c>
      <c r="N471" s="239">
        <f t="shared" si="15"/>
        <v>10900000</v>
      </c>
      <c r="O471" s="243">
        <v>2023</v>
      </c>
      <c r="P471" s="94">
        <f>N471*VLOOKUP(O471,IPC_2024!$A:$C,3,FALSE)</f>
        <v>11466800</v>
      </c>
      <c r="Q471" s="92" t="s">
        <v>1420</v>
      </c>
      <c r="R471" s="268">
        <f t="shared" si="16"/>
        <v>1.7212893673491952E-4</v>
      </c>
      <c r="S471" s="274"/>
      <c r="T471" s="126"/>
      <c r="U471" s="127"/>
      <c r="V471" s="127"/>
      <c r="W471" s="127"/>
      <c r="X471" s="127"/>
      <c r="Y471" s="127"/>
    </row>
    <row r="472" spans="2:25" ht="15" outlineLevel="2" x14ac:dyDescent="0.25">
      <c r="B472" s="299"/>
      <c r="C472" s="108" t="s">
        <v>1252</v>
      </c>
      <c r="D472" s="227">
        <v>1107105523</v>
      </c>
      <c r="E472" s="137" t="s">
        <v>1637</v>
      </c>
      <c r="F472" s="108" t="s">
        <v>1211</v>
      </c>
      <c r="G472" s="143"/>
      <c r="H472" s="101" t="s">
        <v>139</v>
      </c>
      <c r="J472" s="163">
        <v>7290000</v>
      </c>
      <c r="K472" s="125"/>
      <c r="L472" s="114">
        <v>45016</v>
      </c>
      <c r="M472" s="114">
        <v>45016</v>
      </c>
      <c r="N472" s="239">
        <f t="shared" si="15"/>
        <v>7290000</v>
      </c>
      <c r="O472" s="243">
        <v>2023</v>
      </c>
      <c r="P472" s="94">
        <f>N472*VLOOKUP(O472,IPC_2024!$A:$C,3,FALSE)</f>
        <v>7669080</v>
      </c>
      <c r="Q472" s="92" t="s">
        <v>1420</v>
      </c>
      <c r="R472" s="268">
        <f t="shared" si="16"/>
        <v>1.1512109621995992E-4</v>
      </c>
      <c r="S472" s="274"/>
      <c r="T472" s="126"/>
      <c r="U472" s="127"/>
      <c r="V472" s="127"/>
      <c r="W472" s="127"/>
      <c r="X472" s="127"/>
      <c r="Y472" s="127"/>
    </row>
    <row r="473" spans="2:25" ht="15" outlineLevel="2" x14ac:dyDescent="0.25">
      <c r="B473" s="299"/>
      <c r="C473" s="108" t="s">
        <v>1252</v>
      </c>
      <c r="D473" s="227">
        <v>1144139398</v>
      </c>
      <c r="E473" s="137" t="s">
        <v>1744</v>
      </c>
      <c r="F473" s="108" t="s">
        <v>1212</v>
      </c>
      <c r="G473" s="144" t="s">
        <v>1357</v>
      </c>
      <c r="H473" s="101" t="s">
        <v>139</v>
      </c>
      <c r="J473" s="163">
        <v>6400000</v>
      </c>
      <c r="K473" s="125"/>
      <c r="L473" s="114">
        <v>45016</v>
      </c>
      <c r="M473" s="114">
        <v>45016</v>
      </c>
      <c r="N473" s="239">
        <f t="shared" si="15"/>
        <v>6400000</v>
      </c>
      <c r="O473" s="243">
        <v>2023</v>
      </c>
      <c r="P473" s="94">
        <f>N473*VLOOKUP(O473,IPC_2024!$A:$C,3,FALSE)</f>
        <v>6732800</v>
      </c>
      <c r="Q473" s="92" t="s">
        <v>1420</v>
      </c>
      <c r="R473" s="268">
        <f t="shared" si="16"/>
        <v>1.0106653166087017E-4</v>
      </c>
      <c r="S473" s="274"/>
      <c r="T473" s="126"/>
      <c r="U473" s="127"/>
      <c r="V473" s="127"/>
      <c r="W473" s="127"/>
      <c r="X473" s="127"/>
      <c r="Y473" s="127"/>
    </row>
    <row r="474" spans="2:25" ht="15" outlineLevel="2" x14ac:dyDescent="0.25">
      <c r="B474" s="299"/>
      <c r="C474" s="108" t="s">
        <v>1252</v>
      </c>
      <c r="D474" s="227">
        <v>16789678</v>
      </c>
      <c r="E474" s="137" t="s">
        <v>1587</v>
      </c>
      <c r="F474" s="108" t="s">
        <v>1211</v>
      </c>
      <c r="G474" s="142" t="s">
        <v>839</v>
      </c>
      <c r="H474" s="101" t="s">
        <v>139</v>
      </c>
      <c r="J474" s="163">
        <v>41278900</v>
      </c>
      <c r="K474" s="125"/>
      <c r="L474" s="114">
        <v>45016</v>
      </c>
      <c r="M474" s="114">
        <v>45016</v>
      </c>
      <c r="N474" s="239">
        <f t="shared" si="15"/>
        <v>41278900</v>
      </c>
      <c r="O474" s="243">
        <v>2023</v>
      </c>
      <c r="P474" s="94">
        <f>N474*VLOOKUP(O474,IPC_2024!$A:$C,3,FALSE)</f>
        <v>43425402.800000004</v>
      </c>
      <c r="Q474" s="92" t="s">
        <v>1420</v>
      </c>
      <c r="R474" s="268">
        <f t="shared" si="16"/>
        <v>6.518617584024835E-4</v>
      </c>
      <c r="S474" s="274"/>
      <c r="T474" s="126"/>
      <c r="U474" s="127"/>
      <c r="V474" s="127"/>
      <c r="W474" s="127"/>
      <c r="X474" s="127"/>
      <c r="Y474" s="127"/>
    </row>
    <row r="475" spans="2:25" ht="15" outlineLevel="2" x14ac:dyDescent="0.25">
      <c r="B475" s="299"/>
      <c r="C475" s="108" t="s">
        <v>1252</v>
      </c>
      <c r="D475" s="227">
        <v>1088729340</v>
      </c>
      <c r="E475" s="137" t="s">
        <v>1721</v>
      </c>
      <c r="F475" s="108" t="s">
        <v>1211</v>
      </c>
      <c r="G475" s="143"/>
      <c r="H475" s="101" t="s">
        <v>139</v>
      </c>
      <c r="J475" s="163">
        <v>12120000</v>
      </c>
      <c r="K475" s="125"/>
      <c r="L475" s="114">
        <v>45016</v>
      </c>
      <c r="M475" s="114">
        <v>45016</v>
      </c>
      <c r="N475" s="239">
        <f t="shared" si="15"/>
        <v>12120000</v>
      </c>
      <c r="O475" s="243">
        <v>2023</v>
      </c>
      <c r="P475" s="94">
        <f>N475*VLOOKUP(O475,IPC_2024!$A:$C,3,FALSE)</f>
        <v>12750240</v>
      </c>
      <c r="Q475" s="92" t="s">
        <v>1420</v>
      </c>
      <c r="R475" s="268">
        <f t="shared" si="16"/>
        <v>1.9139474433277288E-4</v>
      </c>
      <c r="S475" s="274"/>
      <c r="T475" s="126"/>
      <c r="U475" s="127"/>
      <c r="V475" s="127"/>
      <c r="W475" s="127"/>
      <c r="X475" s="127"/>
      <c r="Y475" s="127"/>
    </row>
    <row r="476" spans="2:25" ht="15" outlineLevel="2" x14ac:dyDescent="0.25">
      <c r="B476" s="299"/>
      <c r="C476" s="108" t="s">
        <v>1252</v>
      </c>
      <c r="D476" s="227">
        <v>31230684</v>
      </c>
      <c r="E476" s="137" t="s">
        <v>1689</v>
      </c>
      <c r="F476" s="108" t="s">
        <v>1211</v>
      </c>
      <c r="G476" s="142"/>
      <c r="H476" s="101" t="s">
        <v>139</v>
      </c>
      <c r="J476" s="163">
        <v>136278900</v>
      </c>
      <c r="K476" s="125"/>
      <c r="L476" s="114">
        <v>45016</v>
      </c>
      <c r="M476" s="114">
        <v>45016</v>
      </c>
      <c r="N476" s="239">
        <f t="shared" si="15"/>
        <v>136278900</v>
      </c>
      <c r="O476" s="243">
        <v>2023</v>
      </c>
      <c r="P476" s="94">
        <f>N476*VLOOKUP(O476,IPC_2024!$A:$C,3,FALSE)</f>
        <v>143365402.80000001</v>
      </c>
      <c r="Q476" s="92" t="s">
        <v>1420</v>
      </c>
      <c r="R476" s="268">
        <f t="shared" si="16"/>
        <v>2.1520680877435252E-3</v>
      </c>
      <c r="S476" s="274"/>
      <c r="T476" s="126"/>
      <c r="U476" s="127"/>
      <c r="V476" s="127"/>
      <c r="W476" s="127"/>
      <c r="X476" s="127"/>
      <c r="Y476" s="127"/>
    </row>
    <row r="477" spans="2:25" ht="15" outlineLevel="2" x14ac:dyDescent="0.25">
      <c r="B477" s="299"/>
      <c r="C477" s="108" t="s">
        <v>1252</v>
      </c>
      <c r="D477" s="227">
        <v>12976101</v>
      </c>
      <c r="E477" s="137" t="s">
        <v>1635</v>
      </c>
      <c r="F477" s="108" t="s">
        <v>1212</v>
      </c>
      <c r="G477" s="143"/>
      <c r="H477" s="101" t="s">
        <v>139</v>
      </c>
      <c r="J477" s="163">
        <v>29500000</v>
      </c>
      <c r="K477" s="125"/>
      <c r="L477" s="114">
        <v>45016</v>
      </c>
      <c r="M477" s="114">
        <v>45016</v>
      </c>
      <c r="N477" s="239">
        <f t="shared" ref="N477:N540" si="17">+J477</f>
        <v>29500000</v>
      </c>
      <c r="O477" s="243">
        <v>2023</v>
      </c>
      <c r="P477" s="94">
        <f>N477*VLOOKUP(O477,IPC_2024!$A:$C,3,FALSE)</f>
        <v>31034000</v>
      </c>
      <c r="Q477" s="92" t="s">
        <v>1420</v>
      </c>
      <c r="R477" s="268">
        <f t="shared" si="16"/>
        <v>4.6585354437432346E-4</v>
      </c>
      <c r="S477" s="274"/>
      <c r="T477" s="126"/>
      <c r="U477" s="127"/>
      <c r="V477" s="127"/>
      <c r="W477" s="127"/>
      <c r="X477" s="127"/>
      <c r="Y477" s="127"/>
    </row>
    <row r="478" spans="2:25" ht="15" outlineLevel="2" x14ac:dyDescent="0.25">
      <c r="B478" s="299"/>
      <c r="C478" s="108" t="s">
        <v>1252</v>
      </c>
      <c r="D478" s="227">
        <v>16703331</v>
      </c>
      <c r="E478" s="137" t="s">
        <v>1589</v>
      </c>
      <c r="F478" s="108" t="s">
        <v>1211</v>
      </c>
      <c r="G478" s="142" t="s">
        <v>860</v>
      </c>
      <c r="H478" s="101" t="s">
        <v>139</v>
      </c>
      <c r="J478" s="163">
        <v>122651010</v>
      </c>
      <c r="K478" s="125"/>
      <c r="L478" s="114">
        <v>45016</v>
      </c>
      <c r="M478" s="114">
        <v>45016</v>
      </c>
      <c r="N478" s="239">
        <f t="shared" si="17"/>
        <v>122651010</v>
      </c>
      <c r="O478" s="243">
        <v>2023</v>
      </c>
      <c r="P478" s="94">
        <f>N478*VLOOKUP(O478,IPC_2024!$A:$C,3,FALSE)</f>
        <v>129028862.52000001</v>
      </c>
      <c r="Q478" s="92" t="s">
        <v>1420</v>
      </c>
      <c r="R478" s="268">
        <f t="shared" si="16"/>
        <v>1.9368612789691726E-3</v>
      </c>
      <c r="S478" s="274"/>
      <c r="T478" s="126"/>
      <c r="U478" s="127"/>
      <c r="V478" s="127"/>
      <c r="W478" s="127"/>
      <c r="X478" s="127"/>
      <c r="Y478" s="127"/>
    </row>
    <row r="479" spans="2:25" ht="15" outlineLevel="2" x14ac:dyDescent="0.25">
      <c r="B479" s="299"/>
      <c r="C479" s="108" t="s">
        <v>1252</v>
      </c>
      <c r="D479" s="227">
        <v>1144061153</v>
      </c>
      <c r="E479" s="137" t="s">
        <v>1582</v>
      </c>
      <c r="F479" s="108" t="s">
        <v>1211</v>
      </c>
      <c r="G479" s="141" t="s">
        <v>980</v>
      </c>
      <c r="H479" s="101" t="s">
        <v>139</v>
      </c>
      <c r="J479" s="163">
        <v>15550815</v>
      </c>
      <c r="K479" s="125"/>
      <c r="L479" s="114">
        <v>45016</v>
      </c>
      <c r="M479" s="114">
        <v>45016</v>
      </c>
      <c r="N479" s="239">
        <f t="shared" si="17"/>
        <v>15550815</v>
      </c>
      <c r="O479" s="243">
        <v>2023</v>
      </c>
      <c r="P479" s="94">
        <f>N479*VLOOKUP(O479,IPC_2024!$A:$C,3,FALSE)</f>
        <v>16359457.380000001</v>
      </c>
      <c r="Q479" s="92" t="s">
        <v>1420</v>
      </c>
      <c r="R479" s="268">
        <f t="shared" si="16"/>
        <v>2.4557295883591171E-4</v>
      </c>
      <c r="S479" s="274"/>
      <c r="T479" s="126"/>
      <c r="U479" s="127"/>
      <c r="V479" s="127"/>
      <c r="W479" s="127"/>
      <c r="X479" s="127"/>
      <c r="Y479" s="127"/>
    </row>
    <row r="480" spans="2:25" ht="15" outlineLevel="2" x14ac:dyDescent="0.25">
      <c r="B480" s="299"/>
      <c r="C480" s="108" t="s">
        <v>1252</v>
      </c>
      <c r="D480" s="227">
        <v>66819514</v>
      </c>
      <c r="E480" s="137" t="s">
        <v>1716</v>
      </c>
      <c r="F480" s="108" t="s">
        <v>1211</v>
      </c>
      <c r="G480" s="143"/>
      <c r="H480" s="101" t="s">
        <v>139</v>
      </c>
      <c r="J480" s="163">
        <v>23682000</v>
      </c>
      <c r="K480" s="125"/>
      <c r="L480" s="114">
        <v>45016</v>
      </c>
      <c r="M480" s="114">
        <v>45016</v>
      </c>
      <c r="N480" s="239">
        <f t="shared" si="17"/>
        <v>23682000</v>
      </c>
      <c r="O480" s="243">
        <v>2023</v>
      </c>
      <c r="P480" s="94">
        <f>N480*VLOOKUP(O480,IPC_2024!$A:$C,3,FALSE)</f>
        <v>24913464</v>
      </c>
      <c r="Q480" s="92" t="s">
        <v>1420</v>
      </c>
      <c r="R480" s="268">
        <f t="shared" si="16"/>
        <v>3.7397775043636366E-4</v>
      </c>
      <c r="S480" s="274"/>
      <c r="T480" s="126"/>
      <c r="U480" s="127"/>
      <c r="V480" s="127"/>
      <c r="W480" s="127"/>
      <c r="X480" s="127"/>
      <c r="Y480" s="127"/>
    </row>
    <row r="481" spans="2:25" ht="15" outlineLevel="2" x14ac:dyDescent="0.25">
      <c r="B481" s="299"/>
      <c r="C481" s="108" t="s">
        <v>1252</v>
      </c>
      <c r="D481" s="227">
        <v>1006071084</v>
      </c>
      <c r="E481" s="137" t="s">
        <v>1567</v>
      </c>
      <c r="F481" s="108" t="s">
        <v>1211</v>
      </c>
      <c r="G481" s="143"/>
      <c r="H481" s="101" t="s">
        <v>139</v>
      </c>
      <c r="J481" s="163">
        <v>15432830</v>
      </c>
      <c r="K481" s="125"/>
      <c r="L481" s="114">
        <v>45016</v>
      </c>
      <c r="M481" s="114">
        <v>45016</v>
      </c>
      <c r="N481" s="239">
        <f t="shared" si="17"/>
        <v>15432830</v>
      </c>
      <c r="O481" s="243">
        <v>2023</v>
      </c>
      <c r="P481" s="94">
        <f>N481*VLOOKUP(O481,IPC_2024!$A:$C,3,FALSE)</f>
        <v>16235337.16</v>
      </c>
      <c r="Q481" s="92" t="s">
        <v>1420</v>
      </c>
      <c r="R481" s="268">
        <f t="shared" si="16"/>
        <v>2.4370978153309797E-4</v>
      </c>
      <c r="S481" s="274"/>
      <c r="T481" s="126"/>
      <c r="U481" s="127"/>
      <c r="V481" s="127"/>
      <c r="W481" s="127"/>
      <c r="X481" s="127"/>
      <c r="Y481" s="127"/>
    </row>
    <row r="482" spans="2:25" ht="15" outlineLevel="2" x14ac:dyDescent="0.25">
      <c r="B482" s="299"/>
      <c r="C482" s="108" t="s">
        <v>1252</v>
      </c>
      <c r="D482" s="227">
        <v>29118954</v>
      </c>
      <c r="E482" s="137" t="s">
        <v>1708</v>
      </c>
      <c r="F482" s="108" t="s">
        <v>1212</v>
      </c>
      <c r="G482" s="141" t="s">
        <v>1303</v>
      </c>
      <c r="H482" s="101" t="s">
        <v>139</v>
      </c>
      <c r="I482" s="101" t="s">
        <v>1306</v>
      </c>
      <c r="J482" s="163">
        <v>76344220</v>
      </c>
      <c r="K482" s="125"/>
      <c r="L482" s="114">
        <v>45016</v>
      </c>
      <c r="M482" s="114">
        <v>45016</v>
      </c>
      <c r="N482" s="239">
        <f t="shared" si="17"/>
        <v>76344220</v>
      </c>
      <c r="O482" s="243">
        <v>2023</v>
      </c>
      <c r="P482" s="94">
        <f>N482*VLOOKUP(O482,IPC_2024!$A:$C,3,FALSE)</f>
        <v>80314119.439999998</v>
      </c>
      <c r="Q482" s="92" t="s">
        <v>1420</v>
      </c>
      <c r="R482" s="268">
        <f t="shared" si="16"/>
        <v>1.2056008637116309E-3</v>
      </c>
      <c r="S482" s="274"/>
      <c r="T482" s="126"/>
      <c r="U482" s="127"/>
      <c r="V482" s="127"/>
      <c r="W482" s="127"/>
      <c r="X482" s="127"/>
      <c r="Y482" s="127"/>
    </row>
    <row r="483" spans="2:25" ht="15" outlineLevel="2" x14ac:dyDescent="0.25">
      <c r="B483" s="299"/>
      <c r="C483" s="108" t="s">
        <v>1252</v>
      </c>
      <c r="D483" s="227">
        <v>31931228</v>
      </c>
      <c r="E483" s="137" t="s">
        <v>1556</v>
      </c>
      <c r="F483" s="108" t="s">
        <v>1211</v>
      </c>
      <c r="G483" s="143"/>
      <c r="H483" s="101" t="s">
        <v>139</v>
      </c>
      <c r="J483" s="163">
        <v>16303928</v>
      </c>
      <c r="K483" s="125"/>
      <c r="L483" s="114">
        <v>45016</v>
      </c>
      <c r="M483" s="114">
        <v>45016</v>
      </c>
      <c r="N483" s="239">
        <f t="shared" si="17"/>
        <v>16303928</v>
      </c>
      <c r="O483" s="243">
        <v>2023</v>
      </c>
      <c r="P483" s="94">
        <f>N483*VLOOKUP(O483,IPC_2024!$A:$C,3,FALSE)</f>
        <v>17151732.256000001</v>
      </c>
      <c r="Q483" s="92" t="s">
        <v>1420</v>
      </c>
      <c r="R483" s="268">
        <f t="shared" si="16"/>
        <v>2.5746585240758561E-4</v>
      </c>
      <c r="S483" s="274"/>
      <c r="T483" s="126"/>
      <c r="U483" s="127"/>
      <c r="V483" s="127"/>
      <c r="W483" s="127"/>
      <c r="X483" s="127"/>
      <c r="Y483" s="127"/>
    </row>
    <row r="484" spans="2:25" ht="15" outlineLevel="2" x14ac:dyDescent="0.25">
      <c r="B484" s="299"/>
      <c r="C484" s="108" t="s">
        <v>1252</v>
      </c>
      <c r="D484" s="227">
        <v>16759539</v>
      </c>
      <c r="E484" s="137" t="s">
        <v>1613</v>
      </c>
      <c r="F484" s="108" t="s">
        <v>1212</v>
      </c>
      <c r="G484" s="141" t="s">
        <v>1055</v>
      </c>
      <c r="H484" s="101" t="s">
        <v>139</v>
      </c>
      <c r="J484" s="163">
        <v>13000000</v>
      </c>
      <c r="K484" s="125"/>
      <c r="L484" s="114">
        <v>45016</v>
      </c>
      <c r="M484" s="114">
        <v>45016</v>
      </c>
      <c r="N484" s="239">
        <f t="shared" si="17"/>
        <v>13000000</v>
      </c>
      <c r="O484" s="243">
        <v>2023</v>
      </c>
      <c r="P484" s="94">
        <f>N484*VLOOKUP(O484,IPC_2024!$A:$C,3,FALSE)</f>
        <v>13676000</v>
      </c>
      <c r="Q484" s="92" t="s">
        <v>1420</v>
      </c>
      <c r="R484" s="268">
        <f t="shared" si="16"/>
        <v>2.0529139243614253E-4</v>
      </c>
      <c r="S484" s="274"/>
      <c r="T484" s="126"/>
      <c r="U484" s="127"/>
      <c r="V484" s="127"/>
      <c r="W484" s="127"/>
      <c r="X484" s="127"/>
      <c r="Y484" s="127"/>
    </row>
    <row r="485" spans="2:25" ht="15" outlineLevel="2" x14ac:dyDescent="0.25">
      <c r="B485" s="299"/>
      <c r="C485" s="108" t="s">
        <v>1252</v>
      </c>
      <c r="D485" s="227">
        <v>1036856</v>
      </c>
      <c r="E485" s="137" t="s">
        <v>1617</v>
      </c>
      <c r="F485" s="108" t="s">
        <v>1211</v>
      </c>
      <c r="G485" s="141" t="s">
        <v>905</v>
      </c>
      <c r="H485" s="101" t="s">
        <v>139</v>
      </c>
      <c r="J485" s="163">
        <v>30000000</v>
      </c>
      <c r="K485" s="125"/>
      <c r="L485" s="114">
        <v>45016</v>
      </c>
      <c r="M485" s="114">
        <v>45016</v>
      </c>
      <c r="N485" s="239">
        <f t="shared" si="17"/>
        <v>30000000</v>
      </c>
      <c r="O485" s="243">
        <v>2023</v>
      </c>
      <c r="P485" s="94">
        <f>N485*VLOOKUP(O485,IPC_2024!$A:$C,3,FALSE)</f>
        <v>31560000</v>
      </c>
      <c r="Q485" s="92" t="s">
        <v>1420</v>
      </c>
      <c r="R485" s="268">
        <f t="shared" si="16"/>
        <v>4.7374936716032892E-4</v>
      </c>
      <c r="S485" s="274"/>
      <c r="T485" s="126"/>
      <c r="U485" s="127"/>
      <c r="V485" s="127"/>
      <c r="W485" s="127"/>
      <c r="X485" s="127"/>
      <c r="Y485" s="127"/>
    </row>
    <row r="486" spans="2:25" ht="15" outlineLevel="2" x14ac:dyDescent="0.25">
      <c r="B486" s="299"/>
      <c r="C486" s="108" t="s">
        <v>1252</v>
      </c>
      <c r="D486" s="227">
        <v>38611052</v>
      </c>
      <c r="E486" s="137" t="s">
        <v>1672</v>
      </c>
      <c r="F486" s="108" t="s">
        <v>1211</v>
      </c>
      <c r="G486" s="143"/>
      <c r="H486" s="101" t="s">
        <v>139</v>
      </c>
      <c r="J486" s="163">
        <v>10000609.23</v>
      </c>
      <c r="K486" s="125"/>
      <c r="L486" s="114">
        <v>45016</v>
      </c>
      <c r="M486" s="114">
        <v>45016</v>
      </c>
      <c r="N486" s="239">
        <f t="shared" si="17"/>
        <v>10000609.23</v>
      </c>
      <c r="O486" s="243">
        <v>2023</v>
      </c>
      <c r="P486" s="94">
        <f>N486*VLOOKUP(O486,IPC_2024!$A:$C,3,FALSE)</f>
        <v>10520640.909960002</v>
      </c>
      <c r="Q486" s="92" t="s">
        <v>1420</v>
      </c>
      <c r="R486" s="268">
        <f t="shared" si="16"/>
        <v>1.579260764643415E-4</v>
      </c>
      <c r="S486" s="274"/>
      <c r="T486" s="126"/>
      <c r="U486" s="127"/>
      <c r="V486" s="127"/>
      <c r="W486" s="127"/>
      <c r="X486" s="127"/>
      <c r="Y486" s="127"/>
    </row>
    <row r="487" spans="2:25" ht="15" outlineLevel="2" x14ac:dyDescent="0.25">
      <c r="B487" s="299"/>
      <c r="C487" s="108" t="s">
        <v>1252</v>
      </c>
      <c r="D487" s="227">
        <v>38563500</v>
      </c>
      <c r="E487" s="137" t="s">
        <v>1581</v>
      </c>
      <c r="F487" s="108" t="s">
        <v>1211</v>
      </c>
      <c r="G487" s="143"/>
      <c r="H487" s="101" t="s">
        <v>139</v>
      </c>
      <c r="J487" s="163">
        <v>30000000</v>
      </c>
      <c r="K487" s="125"/>
      <c r="L487" s="114">
        <v>45016</v>
      </c>
      <c r="M487" s="114">
        <v>45016</v>
      </c>
      <c r="N487" s="239">
        <f t="shared" si="17"/>
        <v>30000000</v>
      </c>
      <c r="O487" s="243">
        <v>2023</v>
      </c>
      <c r="P487" s="94">
        <f>N487*VLOOKUP(O487,IPC_2024!$A:$C,3,FALSE)</f>
        <v>31560000</v>
      </c>
      <c r="Q487" s="92" t="s">
        <v>1420</v>
      </c>
      <c r="R487" s="268">
        <f t="shared" si="16"/>
        <v>4.7374936716032892E-4</v>
      </c>
      <c r="S487" s="274"/>
      <c r="T487" s="126"/>
      <c r="U487" s="127"/>
      <c r="V487" s="127"/>
      <c r="W487" s="127"/>
      <c r="X487" s="127"/>
      <c r="Y487" s="127"/>
    </row>
    <row r="488" spans="2:25" ht="15" outlineLevel="2" x14ac:dyDescent="0.25">
      <c r="B488" s="299"/>
      <c r="C488" s="108" t="s">
        <v>1252</v>
      </c>
      <c r="D488" s="227">
        <v>94507800</v>
      </c>
      <c r="E488" s="137" t="s">
        <v>1588</v>
      </c>
      <c r="F488" s="108" t="s">
        <v>1211</v>
      </c>
      <c r="G488" s="141" t="s">
        <v>1000</v>
      </c>
      <c r="H488" s="101" t="s">
        <v>139</v>
      </c>
      <c r="J488" s="163">
        <v>20104742</v>
      </c>
      <c r="K488" s="125"/>
      <c r="L488" s="114">
        <v>45016</v>
      </c>
      <c r="M488" s="114">
        <v>45016</v>
      </c>
      <c r="N488" s="239">
        <f t="shared" si="17"/>
        <v>20104742</v>
      </c>
      <c r="O488" s="243">
        <v>2023</v>
      </c>
      <c r="P488" s="94">
        <f>N488*VLOOKUP(O488,IPC_2024!$A:$C,3,FALSE)</f>
        <v>21150188.584000003</v>
      </c>
      <c r="Q488" s="92" t="s">
        <v>1420</v>
      </c>
      <c r="R488" s="268">
        <f t="shared" si="16"/>
        <v>3.1748695998072291E-4</v>
      </c>
      <c r="S488" s="274"/>
      <c r="T488" s="126"/>
      <c r="U488" s="127"/>
      <c r="V488" s="127"/>
      <c r="W488" s="127"/>
      <c r="X488" s="127"/>
      <c r="Y488" s="127"/>
    </row>
    <row r="489" spans="2:25" ht="15" outlineLevel="2" x14ac:dyDescent="0.25">
      <c r="B489" s="299"/>
      <c r="C489" s="108" t="s">
        <v>1252</v>
      </c>
      <c r="D489" s="227">
        <v>1144184837</v>
      </c>
      <c r="E489" s="137" t="s">
        <v>1544</v>
      </c>
      <c r="F489" s="108" t="s">
        <v>1212</v>
      </c>
      <c r="G489" s="143"/>
      <c r="H489" s="101" t="s">
        <v>139</v>
      </c>
      <c r="J489" s="163">
        <v>20000000</v>
      </c>
      <c r="K489" s="125"/>
      <c r="L489" s="114">
        <v>45016</v>
      </c>
      <c r="M489" s="114">
        <v>45016</v>
      </c>
      <c r="N489" s="239">
        <f t="shared" si="17"/>
        <v>20000000</v>
      </c>
      <c r="O489" s="243">
        <v>2023</v>
      </c>
      <c r="P489" s="94">
        <f>N489*VLOOKUP(O489,IPC_2024!$A:$C,3,FALSE)</f>
        <v>21040000</v>
      </c>
      <c r="Q489" s="92" t="s">
        <v>1420</v>
      </c>
      <c r="R489" s="268">
        <f t="shared" si="16"/>
        <v>3.158329114402193E-4</v>
      </c>
      <c r="S489" s="274"/>
      <c r="T489" s="126"/>
      <c r="U489" s="127"/>
      <c r="V489" s="127"/>
      <c r="W489" s="127"/>
      <c r="X489" s="127"/>
      <c r="Y489" s="127"/>
    </row>
    <row r="490" spans="2:25" ht="15" outlineLevel="2" x14ac:dyDescent="0.25">
      <c r="B490" s="299"/>
      <c r="C490" s="108" t="s">
        <v>1252</v>
      </c>
      <c r="D490" s="222">
        <v>16377622</v>
      </c>
      <c r="E490" s="137" t="s">
        <v>1681</v>
      </c>
      <c r="F490" s="108" t="s">
        <v>1211</v>
      </c>
      <c r="G490" s="148" t="s">
        <v>1337</v>
      </c>
      <c r="H490" s="101" t="s">
        <v>139</v>
      </c>
      <c r="J490" s="163">
        <v>102651010</v>
      </c>
      <c r="K490" s="125"/>
      <c r="L490" s="114">
        <v>45016</v>
      </c>
      <c r="M490" s="114">
        <v>45016</v>
      </c>
      <c r="N490" s="239">
        <f t="shared" si="17"/>
        <v>102651010</v>
      </c>
      <c r="O490" s="243">
        <v>2023</v>
      </c>
      <c r="P490" s="94">
        <f>N490*VLOOKUP(O490,IPC_2024!$A:$C,3,FALSE)</f>
        <v>107988862.52000001</v>
      </c>
      <c r="Q490" s="92" t="s">
        <v>1420</v>
      </c>
      <c r="R490" s="268">
        <f t="shared" si="16"/>
        <v>1.6210283675289533E-3</v>
      </c>
      <c r="S490" s="274"/>
      <c r="T490" s="126"/>
      <c r="U490" s="127"/>
      <c r="V490" s="127"/>
      <c r="W490" s="127"/>
      <c r="X490" s="127"/>
      <c r="Y490" s="127"/>
    </row>
    <row r="491" spans="2:25" ht="15" outlineLevel="2" x14ac:dyDescent="0.25">
      <c r="B491" s="299"/>
      <c r="C491" s="108" t="s">
        <v>1252</v>
      </c>
      <c r="D491" s="227">
        <v>1006208413</v>
      </c>
      <c r="E491" s="137" t="s">
        <v>1570</v>
      </c>
      <c r="F491" s="108" t="s">
        <v>1211</v>
      </c>
      <c r="G491" s="143"/>
      <c r="H491" s="101" t="s">
        <v>139</v>
      </c>
      <c r="J491" s="163">
        <v>14024000</v>
      </c>
      <c r="K491" s="125"/>
      <c r="L491" s="114">
        <v>45016</v>
      </c>
      <c r="M491" s="114">
        <v>45016</v>
      </c>
      <c r="N491" s="239">
        <f t="shared" si="17"/>
        <v>14024000</v>
      </c>
      <c r="O491" s="243">
        <v>2023</v>
      </c>
      <c r="P491" s="94">
        <f>N491*VLOOKUP(O491,IPC_2024!$A:$C,3,FALSE)</f>
        <v>14753248</v>
      </c>
      <c r="Q491" s="92" t="s">
        <v>1420</v>
      </c>
      <c r="R491" s="268">
        <f t="shared" si="16"/>
        <v>2.2146203750188177E-4</v>
      </c>
      <c r="S491" s="274"/>
      <c r="T491" s="126"/>
      <c r="U491" s="127"/>
      <c r="V491" s="127"/>
      <c r="W491" s="127"/>
      <c r="X491" s="127"/>
      <c r="Y491" s="127"/>
    </row>
    <row r="492" spans="2:25" ht="15" outlineLevel="2" x14ac:dyDescent="0.25">
      <c r="B492" s="299"/>
      <c r="C492" s="108" t="s">
        <v>1252</v>
      </c>
      <c r="D492" s="227">
        <v>1113695970</v>
      </c>
      <c r="E492" s="137" t="s">
        <v>1583</v>
      </c>
      <c r="F492" s="108" t="s">
        <v>1211</v>
      </c>
      <c r="G492" s="141" t="s">
        <v>1112</v>
      </c>
      <c r="H492" s="101" t="s">
        <v>139</v>
      </c>
      <c r="J492" s="163">
        <v>8200000</v>
      </c>
      <c r="K492" s="125"/>
      <c r="L492" s="114">
        <v>45016</v>
      </c>
      <c r="M492" s="114">
        <v>45016</v>
      </c>
      <c r="N492" s="239">
        <f t="shared" si="17"/>
        <v>8200000</v>
      </c>
      <c r="O492" s="243">
        <v>2023</v>
      </c>
      <c r="P492" s="94">
        <f>N492*VLOOKUP(O492,IPC_2024!$A:$C,3,FALSE)</f>
        <v>8626400</v>
      </c>
      <c r="Q492" s="92" t="s">
        <v>1420</v>
      </c>
      <c r="R492" s="268">
        <f t="shared" si="16"/>
        <v>1.2949149369048991E-4</v>
      </c>
      <c r="S492" s="274"/>
      <c r="T492" s="126"/>
      <c r="U492" s="127"/>
      <c r="V492" s="127"/>
      <c r="W492" s="127"/>
      <c r="X492" s="127"/>
      <c r="Y492" s="127"/>
    </row>
    <row r="493" spans="2:25" ht="15" outlineLevel="2" x14ac:dyDescent="0.25">
      <c r="B493" s="299"/>
      <c r="C493" s="108" t="s">
        <v>1252</v>
      </c>
      <c r="D493" s="227">
        <v>16777783</v>
      </c>
      <c r="E493" s="137" t="s">
        <v>1709</v>
      </c>
      <c r="F493" s="108" t="s">
        <v>1211</v>
      </c>
      <c r="G493" s="143"/>
      <c r="H493" s="101" t="s">
        <v>139</v>
      </c>
      <c r="J493" s="163">
        <v>1000000</v>
      </c>
      <c r="K493" s="125"/>
      <c r="L493" s="114">
        <v>45016</v>
      </c>
      <c r="M493" s="114">
        <v>45016</v>
      </c>
      <c r="N493" s="239">
        <f t="shared" si="17"/>
        <v>1000000</v>
      </c>
      <c r="O493" s="243">
        <v>2023</v>
      </c>
      <c r="P493" s="94">
        <f>N493*VLOOKUP(O493,IPC_2024!$A:$C,3,FALSE)</f>
        <v>1052000</v>
      </c>
      <c r="Q493" s="92" t="s">
        <v>1420</v>
      </c>
      <c r="R493" s="268">
        <f t="shared" si="16"/>
        <v>1.5791645572010964E-5</v>
      </c>
      <c r="S493" s="274"/>
      <c r="T493" s="126"/>
      <c r="U493" s="127"/>
      <c r="V493" s="127"/>
      <c r="W493" s="127"/>
      <c r="X493" s="127"/>
      <c r="Y493" s="127"/>
    </row>
    <row r="494" spans="2:25" ht="15" outlineLevel="2" x14ac:dyDescent="0.25">
      <c r="B494" s="299"/>
      <c r="C494" s="108" t="s">
        <v>1252</v>
      </c>
      <c r="D494" s="227">
        <v>31279067</v>
      </c>
      <c r="E494" s="137" t="s">
        <v>1690</v>
      </c>
      <c r="F494" s="108" t="s">
        <v>1211</v>
      </c>
      <c r="G494" s="142" t="s">
        <v>852</v>
      </c>
      <c r="H494" s="101" t="s">
        <v>139</v>
      </c>
      <c r="J494" s="163">
        <v>122651010</v>
      </c>
      <c r="K494" s="125"/>
      <c r="L494" s="114">
        <v>45016</v>
      </c>
      <c r="M494" s="114">
        <v>45016</v>
      </c>
      <c r="N494" s="239">
        <f t="shared" si="17"/>
        <v>122651010</v>
      </c>
      <c r="O494" s="243">
        <v>2023</v>
      </c>
      <c r="P494" s="94">
        <f>N494*VLOOKUP(O494,IPC_2024!$A:$C,3,FALSE)</f>
        <v>129028862.52000001</v>
      </c>
      <c r="Q494" s="92" t="s">
        <v>1420</v>
      </c>
      <c r="R494" s="268">
        <f t="shared" si="16"/>
        <v>1.9368612789691726E-3</v>
      </c>
      <c r="S494" s="274"/>
      <c r="T494" s="126"/>
      <c r="U494" s="127"/>
      <c r="V494" s="127"/>
      <c r="W494" s="127"/>
      <c r="X494" s="127"/>
      <c r="Y494" s="127"/>
    </row>
    <row r="495" spans="2:25" ht="15" outlineLevel="2" x14ac:dyDescent="0.25">
      <c r="B495" s="299"/>
      <c r="C495" s="108" t="s">
        <v>1252</v>
      </c>
      <c r="D495" s="227">
        <v>66837625</v>
      </c>
      <c r="E495" s="137" t="s">
        <v>1725</v>
      </c>
      <c r="F495" s="108" t="s">
        <v>1212</v>
      </c>
      <c r="G495" s="144" t="s">
        <v>1360</v>
      </c>
      <c r="H495" s="101" t="s">
        <v>139</v>
      </c>
      <c r="J495" s="163">
        <v>26389937</v>
      </c>
      <c r="K495" s="125"/>
      <c r="L495" s="114">
        <v>45016</v>
      </c>
      <c r="M495" s="114">
        <v>45016</v>
      </c>
      <c r="N495" s="239">
        <f t="shared" si="17"/>
        <v>26389937</v>
      </c>
      <c r="O495" s="243">
        <v>2023</v>
      </c>
      <c r="P495" s="94">
        <f>N495*VLOOKUP(O495,IPC_2024!$A:$C,3,FALSE)</f>
        <v>27762213.723999999</v>
      </c>
      <c r="Q495" s="92" t="s">
        <v>1420</v>
      </c>
      <c r="R495" s="268">
        <f t="shared" si="16"/>
        <v>4.1674053177169832E-4</v>
      </c>
      <c r="S495" s="274"/>
      <c r="T495" s="126"/>
      <c r="U495" s="127"/>
      <c r="V495" s="127"/>
      <c r="W495" s="127"/>
      <c r="X495" s="127"/>
      <c r="Y495" s="127"/>
    </row>
    <row r="496" spans="2:25" ht="15" outlineLevel="2" x14ac:dyDescent="0.25">
      <c r="B496" s="299"/>
      <c r="C496" s="108" t="s">
        <v>1252</v>
      </c>
      <c r="D496" s="227"/>
      <c r="E496" s="137" t="s">
        <v>1616</v>
      </c>
      <c r="F496" s="108" t="s">
        <v>1212</v>
      </c>
      <c r="G496" s="141" t="s">
        <v>1067</v>
      </c>
      <c r="H496" s="101" t="s">
        <v>139</v>
      </c>
      <c r="J496" s="163">
        <v>14726000</v>
      </c>
      <c r="K496" s="125"/>
      <c r="L496" s="114">
        <v>45016</v>
      </c>
      <c r="M496" s="114">
        <v>45016</v>
      </c>
      <c r="N496" s="239">
        <f t="shared" si="17"/>
        <v>14726000</v>
      </c>
      <c r="O496" s="243">
        <v>2023</v>
      </c>
      <c r="P496" s="94">
        <f>N496*VLOOKUP(O496,IPC_2024!$A:$C,3,FALSE)</f>
        <v>15491752</v>
      </c>
      <c r="Q496" s="92" t="s">
        <v>1420</v>
      </c>
      <c r="R496" s="268">
        <f t="shared" si="16"/>
        <v>2.3254777269343346E-4</v>
      </c>
      <c r="S496" s="274"/>
      <c r="T496" s="126"/>
      <c r="U496" s="127"/>
      <c r="V496" s="127"/>
      <c r="W496" s="127"/>
      <c r="X496" s="127"/>
      <c r="Y496" s="127"/>
    </row>
    <row r="497" spans="2:25" ht="15" outlineLevel="2" x14ac:dyDescent="0.25">
      <c r="B497" s="299"/>
      <c r="C497" s="108" t="s">
        <v>1252</v>
      </c>
      <c r="D497" s="227">
        <v>1144031465</v>
      </c>
      <c r="E497" s="137" t="s">
        <v>1628</v>
      </c>
      <c r="F497" s="108" t="s">
        <v>1211</v>
      </c>
      <c r="G497" s="141" t="s">
        <v>965</v>
      </c>
      <c r="H497" s="101" t="s">
        <v>139</v>
      </c>
      <c r="J497" s="163">
        <v>7280000</v>
      </c>
      <c r="K497" s="125"/>
      <c r="L497" s="114">
        <v>45016</v>
      </c>
      <c r="M497" s="114">
        <v>45016</v>
      </c>
      <c r="N497" s="239">
        <f t="shared" si="17"/>
        <v>7280000</v>
      </c>
      <c r="O497" s="243">
        <v>2023</v>
      </c>
      <c r="P497" s="94">
        <f>N497*VLOOKUP(O497,IPC_2024!$A:$C,3,FALSE)</f>
        <v>7658560</v>
      </c>
      <c r="Q497" s="92" t="s">
        <v>1420</v>
      </c>
      <c r="R497" s="268">
        <f t="shared" si="16"/>
        <v>1.1496317976423982E-4</v>
      </c>
      <c r="S497" s="274"/>
      <c r="T497" s="126"/>
      <c r="U497" s="127"/>
      <c r="V497" s="127"/>
      <c r="W497" s="127"/>
      <c r="X497" s="127"/>
      <c r="Y497" s="127"/>
    </row>
    <row r="498" spans="2:25" ht="15" outlineLevel="2" x14ac:dyDescent="0.25">
      <c r="B498" s="299"/>
      <c r="C498" s="108" t="s">
        <v>1252</v>
      </c>
      <c r="D498" s="227">
        <v>1144075768</v>
      </c>
      <c r="E498" s="137" t="s">
        <v>1533</v>
      </c>
      <c r="F498" s="108" t="s">
        <v>1211</v>
      </c>
      <c r="G498" s="143"/>
      <c r="H498" s="101" t="s">
        <v>139</v>
      </c>
      <c r="J498" s="163">
        <v>14750815</v>
      </c>
      <c r="K498" s="125"/>
      <c r="L498" s="114">
        <v>45016</v>
      </c>
      <c r="M498" s="114">
        <v>45016</v>
      </c>
      <c r="N498" s="239">
        <f t="shared" si="17"/>
        <v>14750815</v>
      </c>
      <c r="O498" s="243">
        <v>2023</v>
      </c>
      <c r="P498" s="94">
        <f>N498*VLOOKUP(O498,IPC_2024!$A:$C,3,FALSE)</f>
        <v>15517857.380000001</v>
      </c>
      <c r="Q498" s="92" t="s">
        <v>1420</v>
      </c>
      <c r="R498" s="268">
        <f t="shared" si="16"/>
        <v>2.3293964237830291E-4</v>
      </c>
      <c r="S498" s="274"/>
      <c r="T498" s="126"/>
      <c r="U498" s="127"/>
      <c r="V498" s="127"/>
      <c r="W498" s="127"/>
      <c r="X498" s="127"/>
      <c r="Y498" s="127"/>
    </row>
    <row r="499" spans="2:25" ht="15" outlineLevel="2" x14ac:dyDescent="0.25">
      <c r="B499" s="299"/>
      <c r="C499" s="108" t="s">
        <v>1252</v>
      </c>
      <c r="D499" s="227">
        <v>31868632</v>
      </c>
      <c r="E499" s="137" t="s">
        <v>1561</v>
      </c>
      <c r="F499" s="108" t="s">
        <v>1211</v>
      </c>
      <c r="G499" s="143"/>
      <c r="H499" s="101" t="s">
        <v>139</v>
      </c>
      <c r="J499" s="163">
        <v>22800000</v>
      </c>
      <c r="K499" s="125"/>
      <c r="L499" s="114">
        <v>45016</v>
      </c>
      <c r="M499" s="114">
        <v>45016</v>
      </c>
      <c r="N499" s="239">
        <f t="shared" si="17"/>
        <v>22800000</v>
      </c>
      <c r="O499" s="243">
        <v>2023</v>
      </c>
      <c r="P499" s="94">
        <f>N499*VLOOKUP(O499,IPC_2024!$A:$C,3,FALSE)</f>
        <v>23985600</v>
      </c>
      <c r="Q499" s="92" t="s">
        <v>1420</v>
      </c>
      <c r="R499" s="268">
        <f t="shared" si="16"/>
        <v>3.6004951904184995E-4</v>
      </c>
      <c r="S499" s="274"/>
      <c r="T499" s="126"/>
      <c r="U499" s="127"/>
      <c r="V499" s="127"/>
      <c r="W499" s="127"/>
      <c r="X499" s="127"/>
      <c r="Y499" s="127"/>
    </row>
    <row r="500" spans="2:25" ht="15" outlineLevel="2" x14ac:dyDescent="0.25">
      <c r="B500" s="299"/>
      <c r="C500" s="108" t="s">
        <v>1252</v>
      </c>
      <c r="D500" s="227">
        <v>16234933</v>
      </c>
      <c r="E500" s="137" t="s">
        <v>1684</v>
      </c>
      <c r="F500" s="108" t="s">
        <v>1211</v>
      </c>
      <c r="G500" s="142" t="s">
        <v>854</v>
      </c>
      <c r="H500" s="101" t="s">
        <v>139</v>
      </c>
      <c r="J500" s="163">
        <v>16602310</v>
      </c>
      <c r="K500" s="125"/>
      <c r="L500" s="114">
        <v>45016</v>
      </c>
      <c r="M500" s="114">
        <v>45016</v>
      </c>
      <c r="N500" s="239">
        <f t="shared" si="17"/>
        <v>16602310</v>
      </c>
      <c r="O500" s="243">
        <v>2023</v>
      </c>
      <c r="P500" s="94">
        <f>N500*VLOOKUP(O500,IPC_2024!$A:$C,3,FALSE)</f>
        <v>17465630.120000001</v>
      </c>
      <c r="Q500" s="92" t="s">
        <v>1420</v>
      </c>
      <c r="R500" s="268">
        <f t="shared" si="16"/>
        <v>2.6217779519665336E-4</v>
      </c>
      <c r="S500" s="274"/>
      <c r="T500" s="126"/>
      <c r="U500" s="127"/>
      <c r="V500" s="127"/>
      <c r="W500" s="127"/>
      <c r="X500" s="127"/>
      <c r="Y500" s="127"/>
    </row>
    <row r="501" spans="2:25" ht="15" outlineLevel="2" x14ac:dyDescent="0.25">
      <c r="B501" s="299"/>
      <c r="C501" s="108" t="s">
        <v>1252</v>
      </c>
      <c r="D501" s="222">
        <v>1032499051</v>
      </c>
      <c r="E501" s="137" t="s">
        <v>1714</v>
      </c>
      <c r="F501" s="108" t="s">
        <v>1211</v>
      </c>
      <c r="G501" s="148" t="s">
        <v>1367</v>
      </c>
      <c r="H501" s="101" t="s">
        <v>139</v>
      </c>
      <c r="J501" s="163">
        <v>150000000</v>
      </c>
      <c r="K501" s="125"/>
      <c r="L501" s="114">
        <v>45016</v>
      </c>
      <c r="M501" s="114">
        <v>45016</v>
      </c>
      <c r="N501" s="239">
        <f t="shared" si="17"/>
        <v>150000000</v>
      </c>
      <c r="O501" s="243">
        <v>2023</v>
      </c>
      <c r="P501" s="94">
        <f>N501*VLOOKUP(O501,IPC_2024!$A:$C,3,FALSE)</f>
        <v>157800000</v>
      </c>
      <c r="Q501" s="92" t="s">
        <v>1420</v>
      </c>
      <c r="R501" s="268">
        <f t="shared" si="16"/>
        <v>2.3687468358016446E-3</v>
      </c>
      <c r="S501" s="274"/>
      <c r="T501" s="126"/>
      <c r="U501" s="127"/>
      <c r="V501" s="127"/>
      <c r="W501" s="127"/>
      <c r="X501" s="127"/>
      <c r="Y501" s="127"/>
    </row>
    <row r="502" spans="2:25" ht="15" outlineLevel="2" x14ac:dyDescent="0.25">
      <c r="B502" s="299"/>
      <c r="C502" s="108" t="s">
        <v>1252</v>
      </c>
      <c r="D502" s="227">
        <v>1020810239</v>
      </c>
      <c r="E502" s="137" t="s">
        <v>1656</v>
      </c>
      <c r="F502" s="108" t="s">
        <v>1211</v>
      </c>
      <c r="G502" s="142" t="s">
        <v>884</v>
      </c>
      <c r="H502" s="101" t="s">
        <v>139</v>
      </c>
      <c r="J502" s="163">
        <v>36995000</v>
      </c>
      <c r="K502" s="125"/>
      <c r="L502" s="114">
        <v>45016</v>
      </c>
      <c r="M502" s="114">
        <v>45016</v>
      </c>
      <c r="N502" s="239">
        <f t="shared" si="17"/>
        <v>36995000</v>
      </c>
      <c r="O502" s="243">
        <v>2023</v>
      </c>
      <c r="P502" s="94">
        <f>N502*VLOOKUP(O502,IPC_2024!$A:$C,3,FALSE)</f>
        <v>38918740</v>
      </c>
      <c r="Q502" s="92" t="s">
        <v>1420</v>
      </c>
      <c r="R502" s="268">
        <f t="shared" si="16"/>
        <v>5.8421192793654559E-4</v>
      </c>
      <c r="S502" s="274"/>
      <c r="T502" s="126"/>
      <c r="U502" s="127"/>
      <c r="V502" s="127"/>
      <c r="W502" s="127"/>
      <c r="X502" s="127"/>
      <c r="Y502" s="127"/>
    </row>
    <row r="503" spans="2:25" ht="15" outlineLevel="2" x14ac:dyDescent="0.25">
      <c r="B503" s="299"/>
      <c r="C503" s="108" t="s">
        <v>1252</v>
      </c>
      <c r="D503" s="227">
        <v>1020823074</v>
      </c>
      <c r="E503" s="137" t="s">
        <v>1704</v>
      </c>
      <c r="F503" s="108" t="s">
        <v>1211</v>
      </c>
      <c r="G503" s="142" t="s">
        <v>891</v>
      </c>
      <c r="H503" s="101" t="s">
        <v>139</v>
      </c>
      <c r="J503" s="163">
        <v>27995000</v>
      </c>
      <c r="K503" s="125"/>
      <c r="L503" s="114">
        <v>45016</v>
      </c>
      <c r="M503" s="114">
        <v>45016</v>
      </c>
      <c r="N503" s="239">
        <f t="shared" si="17"/>
        <v>27995000</v>
      </c>
      <c r="O503" s="243">
        <v>2023</v>
      </c>
      <c r="P503" s="94">
        <f>N503*VLOOKUP(O503,IPC_2024!$A:$C,3,FALSE)</f>
        <v>29450740</v>
      </c>
      <c r="Q503" s="92" t="s">
        <v>1420</v>
      </c>
      <c r="R503" s="268">
        <f t="shared" si="16"/>
        <v>4.4208711778844694E-4</v>
      </c>
      <c r="S503" s="274"/>
      <c r="T503" s="126"/>
      <c r="U503" s="127"/>
      <c r="V503" s="127"/>
      <c r="W503" s="127"/>
      <c r="X503" s="127"/>
      <c r="Y503" s="127"/>
    </row>
    <row r="504" spans="2:25" ht="15" outlineLevel="2" x14ac:dyDescent="0.25">
      <c r="B504" s="299"/>
      <c r="C504" s="108" t="s">
        <v>1252</v>
      </c>
      <c r="D504" s="227">
        <v>94521710</v>
      </c>
      <c r="E504" s="137" t="s">
        <v>1723</v>
      </c>
      <c r="F504" s="108" t="s">
        <v>1211</v>
      </c>
      <c r="G504" s="142" t="s">
        <v>984</v>
      </c>
      <c r="H504" s="101" t="s">
        <v>139</v>
      </c>
      <c r="J504" s="163">
        <v>9024000</v>
      </c>
      <c r="K504" s="125"/>
      <c r="L504" s="114">
        <v>45016</v>
      </c>
      <c r="M504" s="114">
        <v>45016</v>
      </c>
      <c r="N504" s="239">
        <f t="shared" si="17"/>
        <v>9024000</v>
      </c>
      <c r="O504" s="243">
        <v>2023</v>
      </c>
      <c r="P504" s="94">
        <f>N504*VLOOKUP(O504,IPC_2024!$A:$C,3,FALSE)</f>
        <v>9493248</v>
      </c>
      <c r="Q504" s="92" t="s">
        <v>1420</v>
      </c>
      <c r="R504" s="268">
        <f t="shared" si="16"/>
        <v>1.4250380964182693E-4</v>
      </c>
      <c r="S504" s="274"/>
      <c r="T504" s="126"/>
      <c r="U504" s="127"/>
      <c r="V504" s="127"/>
      <c r="W504" s="127"/>
      <c r="X504" s="127"/>
      <c r="Y504" s="127"/>
    </row>
    <row r="505" spans="2:25" ht="15" outlineLevel="2" x14ac:dyDescent="0.25">
      <c r="B505" s="299"/>
      <c r="C505" s="108" t="s">
        <v>1252</v>
      </c>
      <c r="D505" s="227">
        <v>94467859</v>
      </c>
      <c r="E505" s="137" t="s">
        <v>1639</v>
      </c>
      <c r="F505" s="108" t="s">
        <v>1211</v>
      </c>
      <c r="G505" s="142" t="s">
        <v>819</v>
      </c>
      <c r="H505" s="101" t="s">
        <v>139</v>
      </c>
      <c r="J505" s="163">
        <v>27255780</v>
      </c>
      <c r="K505" s="125"/>
      <c r="L505" s="114">
        <v>45016</v>
      </c>
      <c r="M505" s="114">
        <v>45016</v>
      </c>
      <c r="N505" s="239">
        <f t="shared" si="17"/>
        <v>27255780</v>
      </c>
      <c r="O505" s="243">
        <v>2023</v>
      </c>
      <c r="P505" s="94">
        <f>N505*VLOOKUP(O505,IPC_2024!$A:$C,3,FALSE)</f>
        <v>28673080.560000002</v>
      </c>
      <c r="Q505" s="92" t="s">
        <v>1420</v>
      </c>
      <c r="R505" s="268">
        <f t="shared" si="16"/>
        <v>4.3041361754870503E-4</v>
      </c>
      <c r="S505" s="274"/>
      <c r="T505" s="126"/>
      <c r="U505" s="127"/>
      <c r="V505" s="127"/>
      <c r="W505" s="127"/>
      <c r="X505" s="127"/>
      <c r="Y505" s="127"/>
    </row>
    <row r="506" spans="2:25" ht="15" outlineLevel="2" x14ac:dyDescent="0.25">
      <c r="B506" s="299"/>
      <c r="C506" s="108" t="s">
        <v>1252</v>
      </c>
      <c r="D506" s="222">
        <v>31897229</v>
      </c>
      <c r="E506" s="137" t="s">
        <v>1728</v>
      </c>
      <c r="F506" s="108" t="s">
        <v>1211</v>
      </c>
      <c r="G506" s="148" t="s">
        <v>1345</v>
      </c>
      <c r="H506" s="101" t="s">
        <v>139</v>
      </c>
      <c r="J506" s="163">
        <v>122651010</v>
      </c>
      <c r="K506" s="125"/>
      <c r="L506" s="114">
        <v>45016</v>
      </c>
      <c r="M506" s="114">
        <v>45016</v>
      </c>
      <c r="N506" s="239">
        <f t="shared" si="17"/>
        <v>122651010</v>
      </c>
      <c r="O506" s="243">
        <v>2023</v>
      </c>
      <c r="P506" s="94">
        <f>N506*VLOOKUP(O506,IPC_2024!$A:$C,3,FALSE)</f>
        <v>129028862.52000001</v>
      </c>
      <c r="Q506" s="92" t="s">
        <v>1420</v>
      </c>
      <c r="R506" s="268">
        <f t="shared" si="16"/>
        <v>1.9368612789691726E-3</v>
      </c>
      <c r="S506" s="274"/>
      <c r="T506" s="126"/>
      <c r="U506" s="127"/>
      <c r="V506" s="127"/>
      <c r="W506" s="127"/>
      <c r="X506" s="127"/>
      <c r="Y506" s="127"/>
    </row>
    <row r="507" spans="2:25" ht="15" outlineLevel="2" x14ac:dyDescent="0.25">
      <c r="B507" s="299"/>
      <c r="C507" s="108" t="s">
        <v>1252</v>
      </c>
      <c r="D507" s="227">
        <v>1114818254</v>
      </c>
      <c r="E507" s="137" t="s">
        <v>1711</v>
      </c>
      <c r="F507" s="108" t="s">
        <v>1211</v>
      </c>
      <c r="G507" s="141" t="s">
        <v>1102</v>
      </c>
      <c r="H507" s="101" t="s">
        <v>139</v>
      </c>
      <c r="J507" s="163">
        <v>21131000</v>
      </c>
      <c r="K507" s="125"/>
      <c r="L507" s="114">
        <v>45016</v>
      </c>
      <c r="M507" s="114">
        <v>45016</v>
      </c>
      <c r="N507" s="239">
        <f t="shared" si="17"/>
        <v>21131000</v>
      </c>
      <c r="O507" s="243">
        <v>2023</v>
      </c>
      <c r="P507" s="94">
        <f>N507*VLOOKUP(O507,IPC_2024!$A:$C,3,FALSE)</f>
        <v>22229812</v>
      </c>
      <c r="Q507" s="92" t="s">
        <v>1420</v>
      </c>
      <c r="R507" s="268">
        <f t="shared" si="16"/>
        <v>3.3369326258216367E-4</v>
      </c>
      <c r="S507" s="274"/>
      <c r="T507" s="126"/>
      <c r="U507" s="127"/>
      <c r="V507" s="127"/>
      <c r="W507" s="127"/>
      <c r="X507" s="127"/>
      <c r="Y507" s="127"/>
    </row>
    <row r="508" spans="2:25" ht="15" outlineLevel="2" x14ac:dyDescent="0.25">
      <c r="B508" s="299"/>
      <c r="C508" s="108" t="s">
        <v>1252</v>
      </c>
      <c r="D508" s="227">
        <v>31888311</v>
      </c>
      <c r="E508" s="137" t="s">
        <v>1696</v>
      </c>
      <c r="F508" s="108" t="s">
        <v>1211</v>
      </c>
      <c r="G508" s="142" t="s">
        <v>827</v>
      </c>
      <c r="H508" s="101" t="s">
        <v>139</v>
      </c>
      <c r="J508" s="163">
        <v>36977000</v>
      </c>
      <c r="K508" s="125"/>
      <c r="L508" s="114">
        <v>45016</v>
      </c>
      <c r="M508" s="114">
        <v>45016</v>
      </c>
      <c r="N508" s="239">
        <f t="shared" si="17"/>
        <v>36977000</v>
      </c>
      <c r="O508" s="243">
        <v>2023</v>
      </c>
      <c r="P508" s="94">
        <f>N508*VLOOKUP(O508,IPC_2024!$A:$C,3,FALSE)</f>
        <v>38899804</v>
      </c>
      <c r="Q508" s="92" t="s">
        <v>1420</v>
      </c>
      <c r="R508" s="268">
        <f t="shared" si="16"/>
        <v>5.8392767831624945E-4</v>
      </c>
      <c r="S508" s="274"/>
      <c r="T508" s="126"/>
      <c r="U508" s="127"/>
      <c r="V508" s="127"/>
      <c r="W508" s="127"/>
      <c r="X508" s="127"/>
      <c r="Y508" s="127"/>
    </row>
    <row r="509" spans="2:25" ht="15" outlineLevel="2" x14ac:dyDescent="0.25">
      <c r="B509" s="299"/>
      <c r="C509" s="108" t="s">
        <v>1252</v>
      </c>
      <c r="D509" s="227">
        <v>16596191</v>
      </c>
      <c r="E509" s="137" t="s">
        <v>1624</v>
      </c>
      <c r="F509" s="108" t="s">
        <v>1212</v>
      </c>
      <c r="G509" s="141" t="s">
        <v>953</v>
      </c>
      <c r="H509" s="101" t="s">
        <v>139</v>
      </c>
      <c r="J509" s="163">
        <v>24522680</v>
      </c>
      <c r="K509" s="125"/>
      <c r="L509" s="114">
        <v>45016</v>
      </c>
      <c r="M509" s="114">
        <v>45016</v>
      </c>
      <c r="N509" s="239">
        <f t="shared" si="17"/>
        <v>24522680</v>
      </c>
      <c r="O509" s="243">
        <v>2023</v>
      </c>
      <c r="P509" s="94">
        <f>N509*VLOOKUP(O509,IPC_2024!$A:$C,3,FALSE)</f>
        <v>25797859.359999999</v>
      </c>
      <c r="Q509" s="92" t="s">
        <v>1420</v>
      </c>
      <c r="R509" s="268">
        <f t="shared" si="16"/>
        <v>3.8725347103584184E-4</v>
      </c>
      <c r="S509" s="274"/>
      <c r="T509" s="126"/>
      <c r="U509" s="127"/>
      <c r="V509" s="127"/>
      <c r="W509" s="127"/>
      <c r="X509" s="127"/>
      <c r="Y509" s="127"/>
    </row>
    <row r="510" spans="2:25" ht="15" outlineLevel="2" x14ac:dyDescent="0.25">
      <c r="B510" s="299"/>
      <c r="C510" s="108" t="s">
        <v>1252</v>
      </c>
      <c r="D510" s="227">
        <v>1144071291</v>
      </c>
      <c r="E510" s="137" t="s">
        <v>1650</v>
      </c>
      <c r="F510" s="108" t="s">
        <v>1212</v>
      </c>
      <c r="G510" s="141" t="s">
        <v>998</v>
      </c>
      <c r="H510" s="101" t="s">
        <v>139</v>
      </c>
      <c r="J510" s="163">
        <v>40852600</v>
      </c>
      <c r="K510" s="125"/>
      <c r="L510" s="114">
        <v>45016</v>
      </c>
      <c r="M510" s="114">
        <v>45016</v>
      </c>
      <c r="N510" s="239">
        <f t="shared" si="17"/>
        <v>40852600</v>
      </c>
      <c r="O510" s="243">
        <v>2023</v>
      </c>
      <c r="P510" s="94">
        <f>N510*VLOOKUP(O510,IPC_2024!$A:$C,3,FALSE)</f>
        <v>42976935.200000003</v>
      </c>
      <c r="Q510" s="92" t="s">
        <v>1420</v>
      </c>
      <c r="R510" s="268">
        <f t="shared" si="16"/>
        <v>6.4512977989513516E-4</v>
      </c>
      <c r="S510" s="274"/>
      <c r="T510" s="126"/>
      <c r="U510" s="127"/>
      <c r="V510" s="127"/>
      <c r="W510" s="127"/>
      <c r="X510" s="127"/>
      <c r="Y510" s="127"/>
    </row>
    <row r="511" spans="2:25" ht="15" outlineLevel="2" x14ac:dyDescent="0.25">
      <c r="B511" s="299"/>
      <c r="C511" s="108" t="s">
        <v>1252</v>
      </c>
      <c r="D511" s="222">
        <v>1144099788</v>
      </c>
      <c r="E511" s="137" t="s">
        <v>1573</v>
      </c>
      <c r="F511" s="108" t="s">
        <v>1211</v>
      </c>
      <c r="G511" s="138"/>
      <c r="H511" s="101" t="s">
        <v>139</v>
      </c>
      <c r="J511" s="163">
        <v>92651010</v>
      </c>
      <c r="K511" s="125"/>
      <c r="L511" s="114">
        <v>45016</v>
      </c>
      <c r="M511" s="114">
        <v>45016</v>
      </c>
      <c r="N511" s="239">
        <f t="shared" si="17"/>
        <v>92651010</v>
      </c>
      <c r="O511" s="243">
        <v>2023</v>
      </c>
      <c r="P511" s="94">
        <f>N511*VLOOKUP(O511,IPC_2024!$A:$C,3,FALSE)</f>
        <v>97468862.520000011</v>
      </c>
      <c r="Q511" s="92" t="s">
        <v>1420</v>
      </c>
      <c r="R511" s="268">
        <f t="shared" si="16"/>
        <v>1.4631119118088437E-3</v>
      </c>
      <c r="S511" s="274"/>
      <c r="T511" s="126"/>
      <c r="U511" s="127"/>
      <c r="V511" s="127"/>
      <c r="W511" s="127"/>
      <c r="X511" s="127"/>
      <c r="Y511" s="127"/>
    </row>
    <row r="512" spans="2:25" ht="15" outlineLevel="2" x14ac:dyDescent="0.25">
      <c r="B512" s="299"/>
      <c r="C512" s="108" t="s">
        <v>1252</v>
      </c>
      <c r="D512" s="227">
        <v>16702585</v>
      </c>
      <c r="E512" s="137" t="s">
        <v>1679</v>
      </c>
      <c r="F512" s="108" t="s">
        <v>1211</v>
      </c>
      <c r="G512" s="142" t="s">
        <v>872</v>
      </c>
      <c r="H512" s="101" t="s">
        <v>139</v>
      </c>
      <c r="J512" s="163">
        <v>37459534</v>
      </c>
      <c r="K512" s="125"/>
      <c r="L512" s="114">
        <v>45016</v>
      </c>
      <c r="M512" s="114">
        <v>45016</v>
      </c>
      <c r="N512" s="239">
        <f t="shared" si="17"/>
        <v>37459534</v>
      </c>
      <c r="O512" s="243">
        <v>2023</v>
      </c>
      <c r="P512" s="94">
        <f>N512*VLOOKUP(O512,IPC_2024!$A:$C,3,FALSE)</f>
        <v>39407429.767999999</v>
      </c>
      <c r="Q512" s="92" t="s">
        <v>1420</v>
      </c>
      <c r="R512" s="268">
        <f t="shared" si="16"/>
        <v>5.9154768422069409E-4</v>
      </c>
      <c r="S512" s="274"/>
      <c r="T512" s="126"/>
      <c r="U512" s="127"/>
      <c r="V512" s="127"/>
      <c r="W512" s="127"/>
      <c r="X512" s="127"/>
      <c r="Y512" s="127"/>
    </row>
    <row r="513" spans="2:25" ht="15" outlineLevel="2" x14ac:dyDescent="0.25">
      <c r="B513" s="299"/>
      <c r="C513" s="108" t="s">
        <v>1252</v>
      </c>
      <c r="D513" s="222">
        <v>1144082923</v>
      </c>
      <c r="E513" s="137" t="s">
        <v>1576</v>
      </c>
      <c r="F513" s="108" t="s">
        <v>1211</v>
      </c>
      <c r="G513" s="138"/>
      <c r="H513" s="101" t="s">
        <v>139</v>
      </c>
      <c r="J513" s="163">
        <v>95395230</v>
      </c>
      <c r="K513" s="125"/>
      <c r="L513" s="114">
        <v>45016</v>
      </c>
      <c r="M513" s="114">
        <v>45016</v>
      </c>
      <c r="N513" s="239">
        <f t="shared" si="17"/>
        <v>95395230</v>
      </c>
      <c r="O513" s="243">
        <v>2023</v>
      </c>
      <c r="P513" s="94">
        <f>N513*VLOOKUP(O513,IPC_2024!$A:$C,3,FALSE)</f>
        <v>100355781.96000001</v>
      </c>
      <c r="Q513" s="92" t="s">
        <v>1420</v>
      </c>
      <c r="R513" s="268">
        <f t="shared" si="16"/>
        <v>1.5064476614204676E-3</v>
      </c>
      <c r="S513" s="274"/>
      <c r="T513" s="126"/>
      <c r="U513" s="127"/>
      <c r="V513" s="127"/>
      <c r="W513" s="127"/>
      <c r="X513" s="127"/>
      <c r="Y513" s="127"/>
    </row>
    <row r="514" spans="2:25" ht="15" outlineLevel="2" x14ac:dyDescent="0.25">
      <c r="B514" s="299"/>
      <c r="C514" s="108" t="s">
        <v>1252</v>
      </c>
      <c r="D514" s="227">
        <v>6135917</v>
      </c>
      <c r="E514" s="137" t="s">
        <v>1610</v>
      </c>
      <c r="F514" s="108" t="s">
        <v>1211</v>
      </c>
      <c r="G514" s="141" t="s">
        <v>1064</v>
      </c>
      <c r="H514" s="101" t="s">
        <v>139</v>
      </c>
      <c r="J514" s="163">
        <v>16500000</v>
      </c>
      <c r="K514" s="125"/>
      <c r="L514" s="114">
        <v>45016</v>
      </c>
      <c r="M514" s="114">
        <v>45016</v>
      </c>
      <c r="N514" s="239">
        <f t="shared" si="17"/>
        <v>16500000</v>
      </c>
      <c r="O514" s="243">
        <v>2023</v>
      </c>
      <c r="P514" s="94">
        <f>N514*VLOOKUP(O514,IPC_2024!$A:$C,3,FALSE)</f>
        <v>17358000</v>
      </c>
      <c r="Q514" s="92" t="s">
        <v>1420</v>
      </c>
      <c r="R514" s="268">
        <f t="shared" si="16"/>
        <v>2.6056215193818089E-4</v>
      </c>
      <c r="S514" s="274"/>
      <c r="T514" s="126"/>
      <c r="U514" s="127"/>
      <c r="V514" s="127"/>
      <c r="W514" s="127"/>
      <c r="X514" s="127"/>
      <c r="Y514" s="127"/>
    </row>
    <row r="515" spans="2:25" ht="15" outlineLevel="2" x14ac:dyDescent="0.25">
      <c r="B515" s="299"/>
      <c r="C515" s="108" t="s">
        <v>1252</v>
      </c>
      <c r="D515" s="227">
        <v>16915176</v>
      </c>
      <c r="E515" s="137" t="s">
        <v>1520</v>
      </c>
      <c r="F515" s="108" t="s">
        <v>1211</v>
      </c>
      <c r="G515" s="143"/>
      <c r="H515" s="101" t="s">
        <v>139</v>
      </c>
      <c r="J515" s="163">
        <v>27557292</v>
      </c>
      <c r="K515" s="125"/>
      <c r="L515" s="114">
        <v>45016</v>
      </c>
      <c r="M515" s="114">
        <v>45016</v>
      </c>
      <c r="N515" s="239">
        <f t="shared" si="17"/>
        <v>27557292</v>
      </c>
      <c r="O515" s="243">
        <v>2023</v>
      </c>
      <c r="P515" s="94">
        <f>N515*VLOOKUP(O515,IPC_2024!$A:$C,3,FALSE)</f>
        <v>28990271.184</v>
      </c>
      <c r="Q515" s="92" t="s">
        <v>1420</v>
      </c>
      <c r="R515" s="268">
        <f t="shared" si="16"/>
        <v>4.3517498818841318E-4</v>
      </c>
      <c r="S515" s="274"/>
      <c r="T515" s="126"/>
      <c r="U515" s="127"/>
      <c r="V515" s="127"/>
      <c r="W515" s="127"/>
      <c r="X515" s="127"/>
      <c r="Y515" s="127"/>
    </row>
    <row r="516" spans="2:25" ht="15" outlineLevel="2" x14ac:dyDescent="0.25">
      <c r="B516" s="299"/>
      <c r="C516" s="108" t="s">
        <v>1252</v>
      </c>
      <c r="D516" s="227">
        <v>29108405</v>
      </c>
      <c r="E516" s="137" t="s">
        <v>1754</v>
      </c>
      <c r="F516" s="108" t="s">
        <v>1211</v>
      </c>
      <c r="G516" s="142" t="s">
        <v>868</v>
      </c>
      <c r="H516" s="101" t="s">
        <v>139</v>
      </c>
      <c r="J516" s="163">
        <v>24522680</v>
      </c>
      <c r="K516" s="125"/>
      <c r="L516" s="114">
        <v>45016</v>
      </c>
      <c r="M516" s="114">
        <v>45016</v>
      </c>
      <c r="N516" s="239">
        <f t="shared" si="17"/>
        <v>24522680</v>
      </c>
      <c r="O516" s="243">
        <v>2023</v>
      </c>
      <c r="P516" s="94">
        <f>N516*VLOOKUP(O516,IPC_2024!$A:$C,3,FALSE)</f>
        <v>25797859.359999999</v>
      </c>
      <c r="Q516" s="92" t="s">
        <v>1420</v>
      </c>
      <c r="R516" s="268">
        <f t="shared" si="16"/>
        <v>3.8725347103584184E-4</v>
      </c>
      <c r="S516" s="274"/>
      <c r="T516" s="126"/>
      <c r="U516" s="127"/>
      <c r="V516" s="127"/>
      <c r="W516" s="127"/>
      <c r="X516" s="127"/>
      <c r="Y516" s="127"/>
    </row>
    <row r="517" spans="2:25" ht="15" outlineLevel="2" x14ac:dyDescent="0.25">
      <c r="B517" s="299"/>
      <c r="C517" s="108" t="s">
        <v>1252</v>
      </c>
      <c r="D517" s="227">
        <v>38682277</v>
      </c>
      <c r="E517" s="137" t="s">
        <v>1596</v>
      </c>
      <c r="F517" s="108" t="s">
        <v>1211</v>
      </c>
      <c r="G517" s="141" t="s">
        <v>976</v>
      </c>
      <c r="H517" s="101" t="s">
        <v>139</v>
      </c>
      <c r="J517" s="163">
        <v>6303928</v>
      </c>
      <c r="K517" s="125"/>
      <c r="L517" s="114">
        <v>45016</v>
      </c>
      <c r="M517" s="114">
        <v>45016</v>
      </c>
      <c r="N517" s="239">
        <f t="shared" si="17"/>
        <v>6303928</v>
      </c>
      <c r="O517" s="243">
        <v>2023</v>
      </c>
      <c r="P517" s="94">
        <f>N517*VLOOKUP(O517,IPC_2024!$A:$C,3,FALSE)</f>
        <v>6631732.2560000001</v>
      </c>
      <c r="Q517" s="92" t="s">
        <v>1420</v>
      </c>
      <c r="R517" s="268">
        <f t="shared" si="16"/>
        <v>9.9549396687475936E-5</v>
      </c>
      <c r="S517" s="274"/>
      <c r="T517" s="126"/>
      <c r="U517" s="127"/>
      <c r="V517" s="127"/>
      <c r="W517" s="127"/>
      <c r="X517" s="127"/>
      <c r="Y517" s="127"/>
    </row>
    <row r="518" spans="2:25" ht="15" outlineLevel="2" x14ac:dyDescent="0.25">
      <c r="B518" s="299"/>
      <c r="C518" s="108" t="s">
        <v>1252</v>
      </c>
      <c r="D518" s="227">
        <v>1144093614</v>
      </c>
      <c r="E518" s="137" t="s">
        <v>1695</v>
      </c>
      <c r="F518" s="108" t="s">
        <v>1212</v>
      </c>
      <c r="G518" s="141" t="s">
        <v>978</v>
      </c>
      <c r="H518" s="101" t="s">
        <v>139</v>
      </c>
      <c r="J518" s="163">
        <v>5852600</v>
      </c>
      <c r="K518" s="125"/>
      <c r="L518" s="114">
        <v>45016</v>
      </c>
      <c r="M518" s="114">
        <v>45016</v>
      </c>
      <c r="N518" s="239">
        <f t="shared" si="17"/>
        <v>5852600</v>
      </c>
      <c r="O518" s="243">
        <v>2023</v>
      </c>
      <c r="P518" s="94">
        <f>N518*VLOOKUP(O518,IPC_2024!$A:$C,3,FALSE)</f>
        <v>6156935.2000000002</v>
      </c>
      <c r="Q518" s="92" t="s">
        <v>1420</v>
      </c>
      <c r="R518" s="268">
        <f t="shared" ref="R518:R581" si="18">IF(Q518="TOTAL",P518/$P$1153,"")</f>
        <v>9.2422184874751376E-5</v>
      </c>
      <c r="S518" s="274"/>
      <c r="T518" s="126"/>
      <c r="U518" s="127"/>
      <c r="V518" s="127"/>
      <c r="W518" s="127"/>
      <c r="X518" s="127"/>
      <c r="Y518" s="127"/>
    </row>
    <row r="519" spans="2:25" ht="15" outlineLevel="2" x14ac:dyDescent="0.25">
      <c r="B519" s="299"/>
      <c r="C519" s="108" t="s">
        <v>1252</v>
      </c>
      <c r="D519" s="227">
        <v>94399078</v>
      </c>
      <c r="E519" s="137" t="s">
        <v>1526</v>
      </c>
      <c r="F519" s="108" t="s">
        <v>1211</v>
      </c>
      <c r="G519" s="142" t="s">
        <v>813</v>
      </c>
      <c r="H519" s="101" t="s">
        <v>139</v>
      </c>
      <c r="J519" s="163">
        <v>20414095</v>
      </c>
      <c r="K519" s="125"/>
      <c r="L519" s="114">
        <v>45016</v>
      </c>
      <c r="M519" s="114">
        <v>45016</v>
      </c>
      <c r="N519" s="239">
        <f t="shared" si="17"/>
        <v>20414095</v>
      </c>
      <c r="O519" s="243">
        <v>2023</v>
      </c>
      <c r="P519" s="94">
        <f>N519*VLOOKUP(O519,IPC_2024!$A:$C,3,FALSE)</f>
        <v>21475627.940000001</v>
      </c>
      <c r="Q519" s="92" t="s">
        <v>1420</v>
      </c>
      <c r="R519" s="268">
        <f t="shared" si="18"/>
        <v>3.223721529133612E-4</v>
      </c>
      <c r="S519" s="274"/>
      <c r="T519" s="126"/>
      <c r="U519" s="127"/>
      <c r="V519" s="127"/>
      <c r="W519" s="127"/>
      <c r="X519" s="127"/>
      <c r="Y519" s="127"/>
    </row>
    <row r="520" spans="2:25" ht="15" outlineLevel="2" x14ac:dyDescent="0.25">
      <c r="B520" s="299"/>
      <c r="C520" s="108" t="s">
        <v>1252</v>
      </c>
      <c r="D520" s="227">
        <v>1130622385</v>
      </c>
      <c r="E520" s="137" t="s">
        <v>1705</v>
      </c>
      <c r="F520" s="108" t="s">
        <v>1212</v>
      </c>
      <c r="G520" s="149" t="s">
        <v>1229</v>
      </c>
      <c r="H520" s="101" t="s">
        <v>139</v>
      </c>
      <c r="J520" s="163">
        <v>16241518</v>
      </c>
      <c r="K520" s="125"/>
      <c r="L520" s="114">
        <v>45016</v>
      </c>
      <c r="M520" s="114">
        <v>45016</v>
      </c>
      <c r="N520" s="239">
        <f t="shared" si="17"/>
        <v>16241518</v>
      </c>
      <c r="O520" s="243">
        <v>2023</v>
      </c>
      <c r="P520" s="94">
        <f>N520*VLOOKUP(O520,IPC_2024!$A:$C,3,FALSE)</f>
        <v>17086076.936000001</v>
      </c>
      <c r="Q520" s="92" t="s">
        <v>1420</v>
      </c>
      <c r="R520" s="268">
        <f t="shared" si="18"/>
        <v>2.5648029580743639E-4</v>
      </c>
      <c r="S520" s="274"/>
      <c r="T520" s="126"/>
      <c r="U520" s="127"/>
      <c r="V520" s="127"/>
      <c r="W520" s="127"/>
      <c r="X520" s="127"/>
      <c r="Y520" s="127"/>
    </row>
    <row r="521" spans="2:25" ht="15" outlineLevel="2" x14ac:dyDescent="0.25">
      <c r="B521" s="299"/>
      <c r="C521" s="108" t="s">
        <v>1252</v>
      </c>
      <c r="D521" s="222">
        <v>31935832</v>
      </c>
      <c r="E521" s="137" t="s">
        <v>1737</v>
      </c>
      <c r="F521" s="108" t="s">
        <v>1211</v>
      </c>
      <c r="G521" s="142"/>
      <c r="H521" s="101" t="s">
        <v>139</v>
      </c>
      <c r="J521" s="163">
        <v>136278900</v>
      </c>
      <c r="K521" s="125"/>
      <c r="L521" s="114">
        <v>45016</v>
      </c>
      <c r="M521" s="114">
        <v>45016</v>
      </c>
      <c r="N521" s="239">
        <f t="shared" si="17"/>
        <v>136278900</v>
      </c>
      <c r="O521" s="243">
        <v>2023</v>
      </c>
      <c r="P521" s="94">
        <f>N521*VLOOKUP(O521,IPC_2024!$A:$C,3,FALSE)</f>
        <v>143365402.80000001</v>
      </c>
      <c r="Q521" s="92" t="s">
        <v>1420</v>
      </c>
      <c r="R521" s="268">
        <f t="shared" si="18"/>
        <v>2.1520680877435252E-3</v>
      </c>
      <c r="S521" s="274"/>
      <c r="T521" s="126"/>
      <c r="U521" s="127"/>
      <c r="V521" s="127"/>
      <c r="W521" s="127"/>
      <c r="X521" s="127"/>
      <c r="Y521" s="127"/>
    </row>
    <row r="522" spans="2:25" ht="15" outlineLevel="2" x14ac:dyDescent="0.25">
      <c r="B522" s="299"/>
      <c r="C522" s="108" t="s">
        <v>1252</v>
      </c>
      <c r="D522" s="227"/>
      <c r="E522" s="137" t="s">
        <v>1682</v>
      </c>
      <c r="F522" s="108" t="s">
        <v>1212</v>
      </c>
      <c r="G522" s="143"/>
      <c r="H522" s="101" t="s">
        <v>139</v>
      </c>
      <c r="J522" s="163">
        <v>4200000</v>
      </c>
      <c r="K522" s="125"/>
      <c r="L522" s="114">
        <v>45016</v>
      </c>
      <c r="M522" s="114">
        <v>45016</v>
      </c>
      <c r="N522" s="239">
        <f t="shared" si="17"/>
        <v>4200000</v>
      </c>
      <c r="O522" s="243">
        <v>2023</v>
      </c>
      <c r="P522" s="94">
        <f>N522*VLOOKUP(O522,IPC_2024!$A:$C,3,FALSE)</f>
        <v>4418400</v>
      </c>
      <c r="Q522" s="92" t="s">
        <v>1420</v>
      </c>
      <c r="R522" s="268">
        <f t="shared" si="18"/>
        <v>6.6324911402446051E-5</v>
      </c>
      <c r="S522" s="274"/>
      <c r="T522" s="126"/>
      <c r="U522" s="127"/>
      <c r="V522" s="127"/>
      <c r="W522" s="127"/>
      <c r="X522" s="127"/>
      <c r="Y522" s="127"/>
    </row>
    <row r="523" spans="2:25" ht="15" outlineLevel="2" x14ac:dyDescent="0.25">
      <c r="B523" s="299"/>
      <c r="C523" s="108" t="s">
        <v>1252</v>
      </c>
      <c r="D523" s="227">
        <v>1118302386</v>
      </c>
      <c r="E523" s="137" t="s">
        <v>1518</v>
      </c>
      <c r="F523" s="108" t="s">
        <v>1211</v>
      </c>
      <c r="G523" s="141" t="s">
        <v>1106</v>
      </c>
      <c r="H523" s="101" t="s">
        <v>139</v>
      </c>
      <c r="J523" s="163">
        <v>4285000</v>
      </c>
      <c r="K523" s="125"/>
      <c r="L523" s="114">
        <v>45016</v>
      </c>
      <c r="M523" s="114">
        <v>45016</v>
      </c>
      <c r="N523" s="239">
        <f t="shared" si="17"/>
        <v>4285000</v>
      </c>
      <c r="O523" s="243">
        <v>2023</v>
      </c>
      <c r="P523" s="94">
        <f>N523*VLOOKUP(O523,IPC_2024!$A:$C,3,FALSE)</f>
        <v>4507820</v>
      </c>
      <c r="Q523" s="92" t="s">
        <v>1420</v>
      </c>
      <c r="R523" s="268">
        <f t="shared" si="18"/>
        <v>6.7667201276066982E-5</v>
      </c>
      <c r="S523" s="274"/>
      <c r="T523" s="126"/>
      <c r="U523" s="127"/>
      <c r="V523" s="127"/>
      <c r="W523" s="127"/>
      <c r="X523" s="127"/>
      <c r="Y523" s="127"/>
    </row>
    <row r="524" spans="2:25" ht="15" outlineLevel="2" x14ac:dyDescent="0.25">
      <c r="B524" s="299"/>
      <c r="C524" s="108" t="s">
        <v>1252</v>
      </c>
      <c r="D524" s="227">
        <v>31944346</v>
      </c>
      <c r="E524" s="137" t="s">
        <v>1550</v>
      </c>
      <c r="F524" s="108" t="s">
        <v>1211</v>
      </c>
      <c r="G524" s="144" t="s">
        <v>1366</v>
      </c>
      <c r="H524" s="101" t="s">
        <v>139</v>
      </c>
      <c r="J524" s="163">
        <v>10108380</v>
      </c>
      <c r="K524" s="125"/>
      <c r="L524" s="114">
        <v>45016</v>
      </c>
      <c r="M524" s="114">
        <v>45016</v>
      </c>
      <c r="N524" s="239">
        <f t="shared" si="17"/>
        <v>10108380</v>
      </c>
      <c r="O524" s="243">
        <v>2023</v>
      </c>
      <c r="P524" s="94">
        <f>N524*VLOOKUP(O524,IPC_2024!$A:$C,3,FALSE)</f>
        <v>10634015.76</v>
      </c>
      <c r="Q524" s="92" t="s">
        <v>1420</v>
      </c>
      <c r="R524" s="268">
        <f t="shared" si="18"/>
        <v>1.5962795426720418E-4</v>
      </c>
      <c r="S524" s="274"/>
      <c r="T524" s="126"/>
      <c r="U524" s="127"/>
      <c r="V524" s="127"/>
      <c r="W524" s="127"/>
      <c r="X524" s="127"/>
      <c r="Y524" s="127"/>
    </row>
    <row r="525" spans="2:25" ht="15" outlineLevel="2" x14ac:dyDescent="0.25">
      <c r="B525" s="299"/>
      <c r="C525" s="108" t="s">
        <v>1252</v>
      </c>
      <c r="D525" s="227">
        <v>16285182</v>
      </c>
      <c r="E525" s="137" t="s">
        <v>1642</v>
      </c>
      <c r="F525" s="108" t="s">
        <v>1211</v>
      </c>
      <c r="G525" s="142" t="s">
        <v>804</v>
      </c>
      <c r="H525" s="101" t="s">
        <v>139</v>
      </c>
      <c r="J525" s="163">
        <v>24522680</v>
      </c>
      <c r="K525" s="125"/>
      <c r="L525" s="114">
        <v>45016</v>
      </c>
      <c r="M525" s="114">
        <v>45016</v>
      </c>
      <c r="N525" s="239">
        <f t="shared" si="17"/>
        <v>24522680</v>
      </c>
      <c r="O525" s="243">
        <v>2023</v>
      </c>
      <c r="P525" s="94">
        <f>N525*VLOOKUP(O525,IPC_2024!$A:$C,3,FALSE)</f>
        <v>25797859.359999999</v>
      </c>
      <c r="Q525" s="92" t="s">
        <v>1420</v>
      </c>
      <c r="R525" s="268">
        <f t="shared" si="18"/>
        <v>3.8725347103584184E-4</v>
      </c>
      <c r="S525" s="274"/>
      <c r="T525" s="126"/>
      <c r="U525" s="127"/>
      <c r="V525" s="127"/>
      <c r="W525" s="127"/>
      <c r="X525" s="127"/>
      <c r="Y525" s="127"/>
    </row>
    <row r="526" spans="2:25" ht="15" outlineLevel="2" x14ac:dyDescent="0.25">
      <c r="B526" s="299"/>
      <c r="C526" s="108" t="s">
        <v>1252</v>
      </c>
      <c r="D526" s="222">
        <v>1143862319</v>
      </c>
      <c r="E526" s="137" t="s">
        <v>1555</v>
      </c>
      <c r="F526" s="108" t="s">
        <v>1211</v>
      </c>
      <c r="G526" s="138"/>
      <c r="H526" s="101" t="s">
        <v>139</v>
      </c>
      <c r="J526" s="163">
        <v>109023120</v>
      </c>
      <c r="K526" s="125"/>
      <c r="L526" s="114">
        <v>45016</v>
      </c>
      <c r="M526" s="114">
        <v>45016</v>
      </c>
      <c r="N526" s="239">
        <f t="shared" si="17"/>
        <v>109023120</v>
      </c>
      <c r="O526" s="243">
        <v>2023</v>
      </c>
      <c r="P526" s="94">
        <f>N526*VLOOKUP(O526,IPC_2024!$A:$C,3,FALSE)</f>
        <v>114692322.24000001</v>
      </c>
      <c r="Q526" s="92" t="s">
        <v>1420</v>
      </c>
      <c r="R526" s="268">
        <f t="shared" si="18"/>
        <v>1.7216544701948201E-3</v>
      </c>
      <c r="S526" s="274"/>
      <c r="T526" s="126"/>
      <c r="U526" s="127"/>
      <c r="V526" s="127"/>
      <c r="W526" s="127"/>
      <c r="X526" s="127"/>
      <c r="Y526" s="127"/>
    </row>
    <row r="527" spans="2:25" ht="15" outlineLevel="2" x14ac:dyDescent="0.25">
      <c r="B527" s="299"/>
      <c r="C527" s="108" t="s">
        <v>1252</v>
      </c>
      <c r="D527" s="227">
        <v>1107067618</v>
      </c>
      <c r="E527" s="137" t="s">
        <v>1632</v>
      </c>
      <c r="F527" s="108" t="s">
        <v>1211</v>
      </c>
      <c r="G527" s="143"/>
      <c r="H527" s="101" t="s">
        <v>139</v>
      </c>
      <c r="J527" s="163">
        <v>14750815</v>
      </c>
      <c r="K527" s="125"/>
      <c r="L527" s="114">
        <v>45016</v>
      </c>
      <c r="M527" s="114">
        <v>45016</v>
      </c>
      <c r="N527" s="239">
        <f t="shared" si="17"/>
        <v>14750815</v>
      </c>
      <c r="O527" s="243">
        <v>2023</v>
      </c>
      <c r="P527" s="94">
        <f>N527*VLOOKUP(O527,IPC_2024!$A:$C,3,FALSE)</f>
        <v>15517857.380000001</v>
      </c>
      <c r="Q527" s="92" t="s">
        <v>1420</v>
      </c>
      <c r="R527" s="268">
        <f t="shared" si="18"/>
        <v>2.3293964237830291E-4</v>
      </c>
      <c r="S527" s="274"/>
      <c r="T527" s="126"/>
      <c r="U527" s="127"/>
      <c r="V527" s="127"/>
      <c r="W527" s="127"/>
      <c r="X527" s="127"/>
      <c r="Y527" s="127"/>
    </row>
    <row r="528" spans="2:25" ht="15" outlineLevel="2" x14ac:dyDescent="0.25">
      <c r="B528" s="299"/>
      <c r="C528" s="108" t="s">
        <v>1252</v>
      </c>
      <c r="D528" s="227">
        <v>1234191134</v>
      </c>
      <c r="E528" s="137" t="s">
        <v>1618</v>
      </c>
      <c r="F528" s="108" t="s">
        <v>1211</v>
      </c>
      <c r="G528" s="143"/>
      <c r="H528" s="101" t="s">
        <v>139</v>
      </c>
      <c r="J528" s="163">
        <v>10000000</v>
      </c>
      <c r="K528" s="125"/>
      <c r="L528" s="114">
        <v>45016</v>
      </c>
      <c r="M528" s="114">
        <v>45016</v>
      </c>
      <c r="N528" s="239">
        <f t="shared" si="17"/>
        <v>10000000</v>
      </c>
      <c r="O528" s="243">
        <v>2023</v>
      </c>
      <c r="P528" s="94">
        <f>N528*VLOOKUP(O528,IPC_2024!$A:$C,3,FALSE)</f>
        <v>10520000</v>
      </c>
      <c r="Q528" s="92" t="s">
        <v>1420</v>
      </c>
      <c r="R528" s="268">
        <f t="shared" si="18"/>
        <v>1.5791645572010965E-4</v>
      </c>
      <c r="S528" s="274"/>
      <c r="T528" s="126"/>
      <c r="U528" s="127"/>
      <c r="V528" s="127"/>
      <c r="W528" s="127"/>
      <c r="X528" s="127"/>
      <c r="Y528" s="127"/>
    </row>
    <row r="529" spans="2:25" ht="15" outlineLevel="2" x14ac:dyDescent="0.25">
      <c r="B529" s="299"/>
      <c r="C529" s="108" t="s">
        <v>1252</v>
      </c>
      <c r="D529" s="227">
        <v>66812176</v>
      </c>
      <c r="E529" s="137" t="s">
        <v>1536</v>
      </c>
      <c r="F529" s="108" t="s">
        <v>1211</v>
      </c>
      <c r="G529" s="141" t="s">
        <v>940</v>
      </c>
      <c r="H529" s="101" t="s">
        <v>139</v>
      </c>
      <c r="J529" s="163">
        <v>32600000</v>
      </c>
      <c r="K529" s="125"/>
      <c r="L529" s="114">
        <v>45016</v>
      </c>
      <c r="M529" s="114">
        <v>45016</v>
      </c>
      <c r="N529" s="239">
        <f t="shared" si="17"/>
        <v>32600000</v>
      </c>
      <c r="O529" s="243">
        <v>2023</v>
      </c>
      <c r="P529" s="94">
        <f>N529*VLOOKUP(O529,IPC_2024!$A:$C,3,FALSE)</f>
        <v>34295200</v>
      </c>
      <c r="Q529" s="92" t="s">
        <v>1420</v>
      </c>
      <c r="R529" s="268">
        <f t="shared" si="18"/>
        <v>5.1480764564755738E-4</v>
      </c>
      <c r="S529" s="274"/>
      <c r="T529" s="126"/>
      <c r="U529" s="127"/>
      <c r="V529" s="127"/>
      <c r="W529" s="127"/>
      <c r="X529" s="127"/>
      <c r="Y529" s="127"/>
    </row>
    <row r="530" spans="2:25" ht="15" outlineLevel="2" x14ac:dyDescent="0.25">
      <c r="B530" s="299"/>
      <c r="C530" s="108" t="s">
        <v>1252</v>
      </c>
      <c r="D530" s="227">
        <v>1111800461</v>
      </c>
      <c r="E530" s="137" t="s">
        <v>1760</v>
      </c>
      <c r="F530" s="108" t="s">
        <v>1211</v>
      </c>
      <c r="G530" s="143"/>
      <c r="H530" s="101" t="s">
        <v>139</v>
      </c>
      <c r="J530" s="163">
        <v>2278900</v>
      </c>
      <c r="K530" s="125"/>
      <c r="L530" s="114">
        <v>45016</v>
      </c>
      <c r="M530" s="114">
        <v>45016</v>
      </c>
      <c r="N530" s="239">
        <f t="shared" si="17"/>
        <v>2278900</v>
      </c>
      <c r="O530" s="243">
        <v>2023</v>
      </c>
      <c r="P530" s="94">
        <f>N530*VLOOKUP(O530,IPC_2024!$A:$C,3,FALSE)</f>
        <v>2397402.8000000003</v>
      </c>
      <c r="Q530" s="92" t="s">
        <v>1420</v>
      </c>
      <c r="R530" s="268">
        <f t="shared" si="18"/>
        <v>3.5987581094055788E-5</v>
      </c>
      <c r="S530" s="274"/>
      <c r="T530" s="126"/>
      <c r="U530" s="127"/>
      <c r="V530" s="127"/>
      <c r="W530" s="127"/>
      <c r="X530" s="127"/>
      <c r="Y530" s="127"/>
    </row>
    <row r="531" spans="2:25" ht="15" outlineLevel="2" x14ac:dyDescent="0.25">
      <c r="B531" s="299"/>
      <c r="C531" s="108" t="s">
        <v>1252</v>
      </c>
      <c r="D531" s="222">
        <v>16867182</v>
      </c>
      <c r="E531" s="137" t="s">
        <v>1683</v>
      </c>
      <c r="F531" s="108" t="s">
        <v>1211</v>
      </c>
      <c r="G531" s="140"/>
      <c r="H531" s="101" t="s">
        <v>139</v>
      </c>
      <c r="J531" s="163">
        <v>106088690</v>
      </c>
      <c r="K531" s="125"/>
      <c r="L531" s="114">
        <v>45016</v>
      </c>
      <c r="M531" s="114">
        <v>45016</v>
      </c>
      <c r="N531" s="239">
        <f t="shared" si="17"/>
        <v>106088690</v>
      </c>
      <c r="O531" s="243">
        <v>2023</v>
      </c>
      <c r="P531" s="94">
        <f>N531*VLOOKUP(O531,IPC_2024!$A:$C,3,FALSE)</f>
        <v>111605301.88000001</v>
      </c>
      <c r="Q531" s="92" t="s">
        <v>1420</v>
      </c>
      <c r="R531" s="268">
        <f t="shared" si="18"/>
        <v>1.6753149916789441E-3</v>
      </c>
      <c r="S531" s="274"/>
      <c r="T531" s="126"/>
      <c r="U531" s="127"/>
      <c r="V531" s="127"/>
      <c r="W531" s="127"/>
      <c r="X531" s="127"/>
      <c r="Y531" s="127"/>
    </row>
    <row r="532" spans="2:25" ht="15" outlineLevel="2" x14ac:dyDescent="0.25">
      <c r="B532" s="299"/>
      <c r="C532" s="108" t="s">
        <v>1252</v>
      </c>
      <c r="D532" s="227">
        <v>16786029</v>
      </c>
      <c r="E532" s="137" t="s">
        <v>1609</v>
      </c>
      <c r="F532" s="108" t="s">
        <v>1211</v>
      </c>
      <c r="G532" s="142" t="s">
        <v>810</v>
      </c>
      <c r="H532" s="101" t="s">
        <v>139</v>
      </c>
      <c r="J532" s="163">
        <v>25077070</v>
      </c>
      <c r="K532" s="125"/>
      <c r="L532" s="114">
        <v>45016</v>
      </c>
      <c r="M532" s="114">
        <v>45016</v>
      </c>
      <c r="N532" s="239">
        <f t="shared" si="17"/>
        <v>25077070</v>
      </c>
      <c r="O532" s="243">
        <v>2023</v>
      </c>
      <c r="P532" s="94">
        <f>N532*VLOOKUP(O532,IPC_2024!$A:$C,3,FALSE)</f>
        <v>26381077.640000001</v>
      </c>
      <c r="Q532" s="92" t="s">
        <v>1420</v>
      </c>
      <c r="R532" s="268">
        <f t="shared" si="18"/>
        <v>3.9600820142450901E-4</v>
      </c>
      <c r="S532" s="274"/>
      <c r="T532" s="126"/>
      <c r="U532" s="127"/>
      <c r="V532" s="127"/>
      <c r="W532" s="127"/>
      <c r="X532" s="127"/>
      <c r="Y532" s="127"/>
    </row>
    <row r="533" spans="2:25" ht="15" outlineLevel="2" x14ac:dyDescent="0.25">
      <c r="B533" s="299"/>
      <c r="C533" s="108" t="s">
        <v>1252</v>
      </c>
      <c r="D533" s="222">
        <v>31918253</v>
      </c>
      <c r="E533" s="137" t="s">
        <v>1719</v>
      </c>
      <c r="F533" s="108" t="s">
        <v>1211</v>
      </c>
      <c r="G533" s="148" t="s">
        <v>1359</v>
      </c>
      <c r="H533" s="101" t="s">
        <v>139</v>
      </c>
      <c r="J533" s="163">
        <v>120778900</v>
      </c>
      <c r="K533" s="125"/>
      <c r="L533" s="114">
        <v>45016</v>
      </c>
      <c r="M533" s="114">
        <v>45016</v>
      </c>
      <c r="N533" s="239">
        <f t="shared" si="17"/>
        <v>120778900</v>
      </c>
      <c r="O533" s="243">
        <v>2023</v>
      </c>
      <c r="P533" s="94">
        <f>N533*VLOOKUP(O533,IPC_2024!$A:$C,3,FALSE)</f>
        <v>127059402.80000001</v>
      </c>
      <c r="Q533" s="92" t="s">
        <v>1420</v>
      </c>
      <c r="R533" s="268">
        <f t="shared" si="18"/>
        <v>1.9072975813773552E-3</v>
      </c>
      <c r="S533" s="274"/>
      <c r="T533" s="126"/>
      <c r="U533" s="127"/>
      <c r="V533" s="127"/>
      <c r="W533" s="127"/>
      <c r="X533" s="127"/>
      <c r="Y533" s="127"/>
    </row>
    <row r="534" spans="2:25" ht="15" outlineLevel="2" x14ac:dyDescent="0.25">
      <c r="B534" s="299"/>
      <c r="C534" s="108" t="s">
        <v>1252</v>
      </c>
      <c r="D534" s="227">
        <v>1112472922</v>
      </c>
      <c r="E534" s="137" t="s">
        <v>1571</v>
      </c>
      <c r="F534" s="108" t="s">
        <v>1211</v>
      </c>
      <c r="G534" s="143"/>
      <c r="H534" s="101" t="s">
        <v>139</v>
      </c>
      <c r="J534" s="163">
        <v>11900000</v>
      </c>
      <c r="K534" s="125"/>
      <c r="L534" s="114">
        <v>45016</v>
      </c>
      <c r="M534" s="114">
        <v>45016</v>
      </c>
      <c r="N534" s="239">
        <f t="shared" si="17"/>
        <v>11900000</v>
      </c>
      <c r="O534" s="243">
        <v>2023</v>
      </c>
      <c r="P534" s="94">
        <f>N534*VLOOKUP(O534,IPC_2024!$A:$C,3,FALSE)</f>
        <v>12518800</v>
      </c>
      <c r="Q534" s="92" t="s">
        <v>1420</v>
      </c>
      <c r="R534" s="268">
        <f t="shared" si="18"/>
        <v>1.8792058230693046E-4</v>
      </c>
      <c r="S534" s="274"/>
      <c r="T534" s="126"/>
      <c r="U534" s="127"/>
      <c r="V534" s="127"/>
      <c r="W534" s="127"/>
      <c r="X534" s="127"/>
      <c r="Y534" s="127"/>
    </row>
    <row r="535" spans="2:25" ht="15" outlineLevel="2" x14ac:dyDescent="0.25">
      <c r="B535" s="299"/>
      <c r="C535" s="108" t="s">
        <v>1252</v>
      </c>
      <c r="D535" s="227">
        <v>1144040697</v>
      </c>
      <c r="E535" s="137" t="s">
        <v>1534</v>
      </c>
      <c r="F535" s="108" t="s">
        <v>1211</v>
      </c>
      <c r="G535" s="143"/>
      <c r="H535" s="101" t="s">
        <v>139</v>
      </c>
      <c r="J535" s="163">
        <v>18617600</v>
      </c>
      <c r="K535" s="125"/>
      <c r="L535" s="114">
        <v>45016</v>
      </c>
      <c r="M535" s="114">
        <v>45016</v>
      </c>
      <c r="N535" s="239">
        <f t="shared" si="17"/>
        <v>18617600</v>
      </c>
      <c r="O535" s="243">
        <v>2023</v>
      </c>
      <c r="P535" s="94">
        <f>N535*VLOOKUP(O535,IPC_2024!$A:$C,3,FALSE)</f>
        <v>19585715.199999999</v>
      </c>
      <c r="Q535" s="92" t="s">
        <v>1420</v>
      </c>
      <c r="R535" s="268">
        <f t="shared" si="18"/>
        <v>2.9400254060147133E-4</v>
      </c>
      <c r="S535" s="274"/>
      <c r="T535" s="126"/>
      <c r="U535" s="127"/>
      <c r="V535" s="127"/>
      <c r="W535" s="127"/>
      <c r="X535" s="127"/>
      <c r="Y535" s="127"/>
    </row>
    <row r="536" spans="2:25" ht="15" outlineLevel="2" x14ac:dyDescent="0.25">
      <c r="B536" s="299"/>
      <c r="C536" s="108" t="s">
        <v>1252</v>
      </c>
      <c r="D536" s="227">
        <v>1112489175</v>
      </c>
      <c r="E536" s="137" t="s">
        <v>1738</v>
      </c>
      <c r="F536" s="108" t="s">
        <v>1211</v>
      </c>
      <c r="G536" s="143"/>
      <c r="H536" s="101" t="s">
        <v>139</v>
      </c>
      <c r="J536" s="163">
        <v>3600000</v>
      </c>
      <c r="K536" s="125"/>
      <c r="L536" s="114">
        <v>45016</v>
      </c>
      <c r="M536" s="114">
        <v>45016</v>
      </c>
      <c r="N536" s="239">
        <f t="shared" si="17"/>
        <v>3600000</v>
      </c>
      <c r="O536" s="243">
        <v>2023</v>
      </c>
      <c r="P536" s="94">
        <f>N536*VLOOKUP(O536,IPC_2024!$A:$C,3,FALSE)</f>
        <v>3787200</v>
      </c>
      <c r="Q536" s="92" t="s">
        <v>1420</v>
      </c>
      <c r="R536" s="268">
        <f t="shared" si="18"/>
        <v>5.684992405923947E-5</v>
      </c>
      <c r="S536" s="274"/>
      <c r="T536" s="126"/>
      <c r="U536" s="127"/>
      <c r="V536" s="127"/>
      <c r="W536" s="127"/>
      <c r="X536" s="127"/>
      <c r="Y536" s="127"/>
    </row>
    <row r="537" spans="2:25" ht="15" outlineLevel="2" x14ac:dyDescent="0.25">
      <c r="B537" s="299"/>
      <c r="C537" s="108" t="s">
        <v>1252</v>
      </c>
      <c r="D537" s="227">
        <v>1144044591</v>
      </c>
      <c r="E537" s="137" t="s">
        <v>1756</v>
      </c>
      <c r="F537" s="108" t="s">
        <v>1211</v>
      </c>
      <c r="G537" s="143"/>
      <c r="H537" s="101" t="s">
        <v>139</v>
      </c>
      <c r="J537" s="163">
        <v>2411000</v>
      </c>
      <c r="K537" s="125"/>
      <c r="L537" s="114">
        <v>45016</v>
      </c>
      <c r="M537" s="114">
        <v>45016</v>
      </c>
      <c r="N537" s="239">
        <f t="shared" si="17"/>
        <v>2411000</v>
      </c>
      <c r="O537" s="243">
        <v>2023</v>
      </c>
      <c r="P537" s="94">
        <f>N537*VLOOKUP(O537,IPC_2024!$A:$C,3,FALSE)</f>
        <v>2536372</v>
      </c>
      <c r="Q537" s="92" t="s">
        <v>1420</v>
      </c>
      <c r="R537" s="268">
        <f t="shared" si="18"/>
        <v>3.8073657474118435E-5</v>
      </c>
      <c r="S537" s="274"/>
      <c r="T537" s="126"/>
      <c r="U537" s="127"/>
      <c r="V537" s="127"/>
      <c r="W537" s="127"/>
      <c r="X537" s="127"/>
      <c r="Y537" s="127"/>
    </row>
    <row r="538" spans="2:25" ht="15" outlineLevel="2" x14ac:dyDescent="0.25">
      <c r="B538" s="299"/>
      <c r="C538" s="108" t="s">
        <v>1252</v>
      </c>
      <c r="D538" s="227">
        <v>1112491063</v>
      </c>
      <c r="E538" s="137" t="s">
        <v>1657</v>
      </c>
      <c r="F538" s="108" t="s">
        <v>1211</v>
      </c>
      <c r="G538" s="143"/>
      <c r="H538" s="101" t="s">
        <v>139</v>
      </c>
      <c r="J538" s="163">
        <v>10000000</v>
      </c>
      <c r="K538" s="125"/>
      <c r="L538" s="114">
        <v>45016</v>
      </c>
      <c r="M538" s="114">
        <v>45016</v>
      </c>
      <c r="N538" s="239">
        <f t="shared" si="17"/>
        <v>10000000</v>
      </c>
      <c r="O538" s="243">
        <v>2023</v>
      </c>
      <c r="P538" s="94">
        <f>N538*VLOOKUP(O538,IPC_2024!$A:$C,3,FALSE)</f>
        <v>10520000</v>
      </c>
      <c r="Q538" s="92" t="s">
        <v>1420</v>
      </c>
      <c r="R538" s="268">
        <f t="shared" si="18"/>
        <v>1.5791645572010965E-4</v>
      </c>
      <c r="S538" s="274"/>
      <c r="T538" s="126"/>
      <c r="U538" s="127"/>
      <c r="V538" s="127"/>
      <c r="W538" s="127"/>
      <c r="X538" s="127"/>
      <c r="Y538" s="127"/>
    </row>
    <row r="539" spans="2:25" ht="15" outlineLevel="2" x14ac:dyDescent="0.25">
      <c r="B539" s="299"/>
      <c r="C539" s="108" t="s">
        <v>1252</v>
      </c>
      <c r="D539" s="227">
        <v>1061706404</v>
      </c>
      <c r="E539" s="137" t="s">
        <v>1731</v>
      </c>
      <c r="F539" s="108" t="s">
        <v>1211</v>
      </c>
      <c r="G539" s="143"/>
      <c r="H539" s="101" t="s">
        <v>139</v>
      </c>
      <c r="J539" s="163">
        <v>12500000</v>
      </c>
      <c r="K539" s="125"/>
      <c r="L539" s="114">
        <v>45016</v>
      </c>
      <c r="M539" s="114">
        <v>45016</v>
      </c>
      <c r="N539" s="239">
        <f t="shared" si="17"/>
        <v>12500000</v>
      </c>
      <c r="O539" s="243">
        <v>2023</v>
      </c>
      <c r="P539" s="94">
        <f>N539*VLOOKUP(O539,IPC_2024!$A:$C,3,FALSE)</f>
        <v>13150000</v>
      </c>
      <c r="Q539" s="92" t="s">
        <v>1420</v>
      </c>
      <c r="R539" s="268">
        <f t="shared" si="18"/>
        <v>1.9739556965013704E-4</v>
      </c>
      <c r="S539" s="274"/>
      <c r="T539" s="126"/>
      <c r="U539" s="127"/>
      <c r="V539" s="127"/>
      <c r="W539" s="127"/>
      <c r="X539" s="127"/>
      <c r="Y539" s="127"/>
    </row>
    <row r="540" spans="2:25" ht="15" outlineLevel="2" x14ac:dyDescent="0.25">
      <c r="B540" s="299"/>
      <c r="C540" s="108" t="s">
        <v>1252</v>
      </c>
      <c r="D540" s="227">
        <v>79359830</v>
      </c>
      <c r="E540" s="137" t="s">
        <v>1729</v>
      </c>
      <c r="F540" s="108" t="s">
        <v>1211</v>
      </c>
      <c r="G540" s="143"/>
      <c r="H540" s="101" t="s">
        <v>139</v>
      </c>
      <c r="J540" s="163">
        <v>33152600</v>
      </c>
      <c r="K540" s="125"/>
      <c r="L540" s="114">
        <v>45016</v>
      </c>
      <c r="M540" s="114">
        <v>45016</v>
      </c>
      <c r="N540" s="239">
        <f t="shared" si="17"/>
        <v>33152600</v>
      </c>
      <c r="O540" s="243">
        <v>2023</v>
      </c>
      <c r="P540" s="94">
        <f>N540*VLOOKUP(O540,IPC_2024!$A:$C,3,FALSE)</f>
        <v>34876535.200000003</v>
      </c>
      <c r="Q540" s="92" t="s">
        <v>1420</v>
      </c>
      <c r="R540" s="268">
        <f t="shared" si="18"/>
        <v>5.2353410899065068E-4</v>
      </c>
      <c r="S540" s="274"/>
      <c r="T540" s="126"/>
      <c r="U540" s="127"/>
      <c r="V540" s="127"/>
      <c r="W540" s="127"/>
      <c r="X540" s="127"/>
      <c r="Y540" s="127"/>
    </row>
    <row r="541" spans="2:25" ht="15" outlineLevel="2" x14ac:dyDescent="0.25">
      <c r="B541" s="299"/>
      <c r="C541" s="108" t="s">
        <v>1252</v>
      </c>
      <c r="D541" s="227">
        <v>38794357</v>
      </c>
      <c r="E541" s="137" t="s">
        <v>1701</v>
      </c>
      <c r="F541" s="108" t="s">
        <v>1211</v>
      </c>
      <c r="G541" s="142" t="s">
        <v>821</v>
      </c>
      <c r="H541" s="101" t="s">
        <v>139</v>
      </c>
      <c r="J541" s="163">
        <v>36978000</v>
      </c>
      <c r="K541" s="125"/>
      <c r="L541" s="114">
        <v>45016</v>
      </c>
      <c r="M541" s="114">
        <v>45016</v>
      </c>
      <c r="N541" s="239">
        <f t="shared" ref="N541:N602" si="19">+J541</f>
        <v>36978000</v>
      </c>
      <c r="O541" s="243">
        <v>2023</v>
      </c>
      <c r="P541" s="94">
        <f>N541*VLOOKUP(O541,IPC_2024!$A:$C,3,FALSE)</f>
        <v>38900856</v>
      </c>
      <c r="Q541" s="92" t="s">
        <v>1420</v>
      </c>
      <c r="R541" s="268">
        <f t="shared" si="18"/>
        <v>5.8394346996182148E-4</v>
      </c>
      <c r="S541" s="274"/>
      <c r="T541" s="126"/>
      <c r="U541" s="127"/>
      <c r="V541" s="127"/>
      <c r="W541" s="127"/>
      <c r="X541" s="127"/>
      <c r="Y541" s="127"/>
    </row>
    <row r="542" spans="2:25" ht="15" outlineLevel="2" x14ac:dyDescent="0.25">
      <c r="B542" s="299"/>
      <c r="C542" s="108" t="s">
        <v>1252</v>
      </c>
      <c r="D542" s="227">
        <v>1144097342</v>
      </c>
      <c r="E542" s="137" t="s">
        <v>1699</v>
      </c>
      <c r="F542" s="108" t="s">
        <v>1211</v>
      </c>
      <c r="G542" s="142" t="s">
        <v>848</v>
      </c>
      <c r="H542" s="101" t="s">
        <v>139</v>
      </c>
      <c r="J542" s="163">
        <v>21503928</v>
      </c>
      <c r="K542" s="125"/>
      <c r="L542" s="114">
        <v>45016</v>
      </c>
      <c r="M542" s="114">
        <v>45016</v>
      </c>
      <c r="N542" s="239">
        <f t="shared" si="19"/>
        <v>21503928</v>
      </c>
      <c r="O542" s="243">
        <v>2023</v>
      </c>
      <c r="P542" s="94">
        <f>N542*VLOOKUP(O542,IPC_2024!$A:$C,3,FALSE)</f>
        <v>22622132.256000001</v>
      </c>
      <c r="Q542" s="92" t="s">
        <v>1420</v>
      </c>
      <c r="R542" s="268">
        <f t="shared" si="18"/>
        <v>3.3958240938204259E-4</v>
      </c>
      <c r="S542" s="274"/>
      <c r="T542" s="126"/>
      <c r="U542" s="127"/>
      <c r="V542" s="127"/>
      <c r="W542" s="127"/>
      <c r="X542" s="127"/>
      <c r="Y542" s="127"/>
    </row>
    <row r="543" spans="2:25" ht="15" outlineLevel="2" x14ac:dyDescent="0.25">
      <c r="B543" s="299"/>
      <c r="C543" s="108" t="s">
        <v>1252</v>
      </c>
      <c r="D543" s="227">
        <v>31950135</v>
      </c>
      <c r="E543" s="137" t="s">
        <v>1595</v>
      </c>
      <c r="F543" s="108" t="s">
        <v>1211</v>
      </c>
      <c r="G543" s="146" t="s">
        <v>864</v>
      </c>
      <c r="H543" s="101" t="s">
        <v>139</v>
      </c>
      <c r="J543" s="163">
        <v>41052600</v>
      </c>
      <c r="K543" s="125"/>
      <c r="L543" s="114">
        <v>45016</v>
      </c>
      <c r="M543" s="114">
        <v>45016</v>
      </c>
      <c r="N543" s="239">
        <f t="shared" si="19"/>
        <v>41052600</v>
      </c>
      <c r="O543" s="243">
        <v>2023</v>
      </c>
      <c r="P543" s="94">
        <f>N543*VLOOKUP(O543,IPC_2024!$A:$C,3,FALSE)</f>
        <v>43187335.200000003</v>
      </c>
      <c r="Q543" s="92" t="s">
        <v>1420</v>
      </c>
      <c r="R543" s="268">
        <f t="shared" si="18"/>
        <v>6.482881090095373E-4</v>
      </c>
      <c r="S543" s="274"/>
      <c r="T543" s="126"/>
      <c r="U543" s="127"/>
      <c r="V543" s="127"/>
      <c r="W543" s="127"/>
      <c r="X543" s="127"/>
      <c r="Y543" s="127"/>
    </row>
    <row r="544" spans="2:25" ht="15" outlineLevel="2" x14ac:dyDescent="0.25">
      <c r="B544" s="299"/>
      <c r="C544" s="108" t="s">
        <v>1252</v>
      </c>
      <c r="D544" s="227">
        <v>6335024</v>
      </c>
      <c r="E544" s="137" t="s">
        <v>1545</v>
      </c>
      <c r="F544" s="108" t="s">
        <v>1211</v>
      </c>
      <c r="G544" s="142" t="s">
        <v>844</v>
      </c>
      <c r="H544" s="101" t="s">
        <v>139</v>
      </c>
      <c r="J544" s="163">
        <v>20852600</v>
      </c>
      <c r="K544" s="125"/>
      <c r="L544" s="114">
        <v>45016</v>
      </c>
      <c r="M544" s="114">
        <v>45016</v>
      </c>
      <c r="N544" s="239">
        <f t="shared" si="19"/>
        <v>20852600</v>
      </c>
      <c r="O544" s="243">
        <v>2023</v>
      </c>
      <c r="P544" s="94">
        <f>N544*VLOOKUP(O544,IPC_2024!$A:$C,3,FALSE)</f>
        <v>21936935.199999999</v>
      </c>
      <c r="Q544" s="92" t="s">
        <v>1420</v>
      </c>
      <c r="R544" s="268">
        <f t="shared" si="18"/>
        <v>3.2929686845491581E-4</v>
      </c>
      <c r="S544" s="274"/>
      <c r="T544" s="126"/>
      <c r="U544" s="127"/>
      <c r="V544" s="127"/>
      <c r="W544" s="127"/>
      <c r="X544" s="127"/>
      <c r="Y544" s="127"/>
    </row>
    <row r="545" spans="2:25" ht="15" outlineLevel="2" x14ac:dyDescent="0.25">
      <c r="B545" s="299"/>
      <c r="C545" s="108" t="s">
        <v>1252</v>
      </c>
      <c r="D545" s="227">
        <v>34607315</v>
      </c>
      <c r="E545" s="137" t="s">
        <v>1671</v>
      </c>
      <c r="F545" s="108" t="s">
        <v>1211</v>
      </c>
      <c r="G545" s="142"/>
      <c r="H545" s="101" t="s">
        <v>139</v>
      </c>
      <c r="J545" s="163">
        <v>136278900</v>
      </c>
      <c r="K545" s="125"/>
      <c r="L545" s="114">
        <v>45016</v>
      </c>
      <c r="M545" s="114">
        <v>45016</v>
      </c>
      <c r="N545" s="239">
        <f t="shared" si="19"/>
        <v>136278900</v>
      </c>
      <c r="O545" s="243">
        <v>2023</v>
      </c>
      <c r="P545" s="94">
        <f>N545*VLOOKUP(O545,IPC_2024!$A:$C,3,FALSE)</f>
        <v>143365402.80000001</v>
      </c>
      <c r="Q545" s="92" t="s">
        <v>1420</v>
      </c>
      <c r="R545" s="268">
        <f t="shared" si="18"/>
        <v>2.1520680877435252E-3</v>
      </c>
      <c r="S545" s="274"/>
      <c r="T545" s="126"/>
      <c r="U545" s="127"/>
      <c r="V545" s="127"/>
      <c r="W545" s="127"/>
      <c r="X545" s="127"/>
      <c r="Y545" s="127"/>
    </row>
    <row r="546" spans="2:25" ht="15" outlineLevel="2" x14ac:dyDescent="0.25">
      <c r="B546" s="299"/>
      <c r="C546" s="108" t="s">
        <v>1252</v>
      </c>
      <c r="D546" s="227">
        <v>1006106075</v>
      </c>
      <c r="E546" s="137" t="s">
        <v>1604</v>
      </c>
      <c r="F546" s="108" t="s">
        <v>1211</v>
      </c>
      <c r="G546" s="143"/>
      <c r="H546" s="101" t="s">
        <v>139</v>
      </c>
      <c r="J546" s="163">
        <v>12357292</v>
      </c>
      <c r="K546" s="125"/>
      <c r="L546" s="114">
        <v>45016</v>
      </c>
      <c r="M546" s="114">
        <v>45016</v>
      </c>
      <c r="N546" s="239">
        <f t="shared" si="19"/>
        <v>12357292</v>
      </c>
      <c r="O546" s="243">
        <v>2023</v>
      </c>
      <c r="P546" s="94">
        <f>N546*VLOOKUP(O546,IPC_2024!$A:$C,3,FALSE)</f>
        <v>12999871.184</v>
      </c>
      <c r="Q546" s="92" t="s">
        <v>1420</v>
      </c>
      <c r="R546" s="268">
        <f t="shared" si="18"/>
        <v>1.9514197549384653E-4</v>
      </c>
      <c r="S546" s="274"/>
      <c r="T546" s="126"/>
      <c r="U546" s="127"/>
      <c r="V546" s="127"/>
      <c r="W546" s="127"/>
      <c r="X546" s="127"/>
      <c r="Y546" s="127"/>
    </row>
    <row r="547" spans="2:25" ht="15" outlineLevel="2" x14ac:dyDescent="0.25">
      <c r="B547" s="299"/>
      <c r="C547" s="108" t="s">
        <v>1252</v>
      </c>
      <c r="D547" s="227">
        <v>16765541</v>
      </c>
      <c r="E547" s="137" t="s">
        <v>1644</v>
      </c>
      <c r="F547" s="108" t="s">
        <v>1211</v>
      </c>
      <c r="G547" s="143"/>
      <c r="H547" s="101" t="s">
        <v>139</v>
      </c>
      <c r="J547" s="163">
        <v>21052600</v>
      </c>
      <c r="K547" s="125"/>
      <c r="L547" s="114">
        <v>45016</v>
      </c>
      <c r="M547" s="114">
        <v>45016</v>
      </c>
      <c r="N547" s="239">
        <f t="shared" si="19"/>
        <v>21052600</v>
      </c>
      <c r="O547" s="243">
        <v>2023</v>
      </c>
      <c r="P547" s="94">
        <f>N547*VLOOKUP(O547,IPC_2024!$A:$C,3,FALSE)</f>
        <v>22147335.199999999</v>
      </c>
      <c r="Q547" s="92" t="s">
        <v>1420</v>
      </c>
      <c r="R547" s="268">
        <f t="shared" si="18"/>
        <v>3.32455197569318E-4</v>
      </c>
      <c r="S547" s="274"/>
      <c r="T547" s="126"/>
      <c r="U547" s="127"/>
      <c r="V547" s="127"/>
      <c r="W547" s="127"/>
      <c r="X547" s="127"/>
      <c r="Y547" s="127"/>
    </row>
    <row r="548" spans="2:25" ht="15" outlineLevel="2" x14ac:dyDescent="0.25">
      <c r="B548" s="299"/>
      <c r="C548" s="108" t="s">
        <v>1252</v>
      </c>
      <c r="D548" s="227">
        <v>66859145</v>
      </c>
      <c r="E548" s="137" t="s">
        <v>1707</v>
      </c>
      <c r="F548" s="108" t="s">
        <v>1211</v>
      </c>
      <c r="G548" s="143"/>
      <c r="H548" s="101" t="s">
        <v>139</v>
      </c>
      <c r="J548" s="163">
        <v>56288684</v>
      </c>
      <c r="K548" s="125"/>
      <c r="L548" s="114">
        <v>45016</v>
      </c>
      <c r="M548" s="114">
        <v>45016</v>
      </c>
      <c r="N548" s="239">
        <f t="shared" si="19"/>
        <v>56288684</v>
      </c>
      <c r="O548" s="243">
        <v>2023</v>
      </c>
      <c r="P548" s="94">
        <f>N548*VLOOKUP(O548,IPC_2024!$A:$C,3,FALSE)</f>
        <v>59215695.568000004</v>
      </c>
      <c r="Q548" s="92" t="s">
        <v>1420</v>
      </c>
      <c r="R548" s="268">
        <f t="shared" si="18"/>
        <v>8.888909474429245E-4</v>
      </c>
      <c r="S548" s="274"/>
      <c r="T548" s="126"/>
      <c r="U548" s="127"/>
      <c r="V548" s="127"/>
      <c r="W548" s="127"/>
      <c r="X548" s="127"/>
      <c r="Y548" s="127"/>
    </row>
    <row r="549" spans="2:25" ht="15" outlineLevel="2" x14ac:dyDescent="0.25">
      <c r="B549" s="299"/>
      <c r="C549" s="108" t="s">
        <v>1252</v>
      </c>
      <c r="D549" s="227">
        <v>1112479836</v>
      </c>
      <c r="E549" s="137" t="s">
        <v>1593</v>
      </c>
      <c r="F549" s="108" t="s">
        <v>1211</v>
      </c>
      <c r="G549" s="141" t="s">
        <v>1085</v>
      </c>
      <c r="H549" s="101" t="s">
        <v>139</v>
      </c>
      <c r="J549" s="163">
        <v>5000000</v>
      </c>
      <c r="K549" s="125"/>
      <c r="L549" s="114">
        <v>45016</v>
      </c>
      <c r="M549" s="114">
        <v>45016</v>
      </c>
      <c r="N549" s="239">
        <f t="shared" si="19"/>
        <v>5000000</v>
      </c>
      <c r="O549" s="243">
        <v>2023</v>
      </c>
      <c r="P549" s="94">
        <f>N549*VLOOKUP(O549,IPC_2024!$A:$C,3,FALSE)</f>
        <v>5260000</v>
      </c>
      <c r="Q549" s="92" t="s">
        <v>1420</v>
      </c>
      <c r="R549" s="268">
        <f t="shared" si="18"/>
        <v>7.8958227860054825E-5</v>
      </c>
      <c r="S549" s="274"/>
      <c r="T549" s="126"/>
      <c r="U549" s="127"/>
      <c r="V549" s="127"/>
      <c r="W549" s="127"/>
      <c r="X549" s="127"/>
      <c r="Y549" s="127"/>
    </row>
    <row r="550" spans="2:25" ht="15" outlineLevel="2" x14ac:dyDescent="0.25">
      <c r="B550" s="299"/>
      <c r="C550" s="108" t="s">
        <v>1252</v>
      </c>
      <c r="D550" s="227">
        <v>79546604</v>
      </c>
      <c r="E550" s="137" t="s">
        <v>1659</v>
      </c>
      <c r="F550" s="108" t="s">
        <v>1211</v>
      </c>
      <c r="G550" s="141" t="s">
        <v>946</v>
      </c>
      <c r="H550" s="101" t="s">
        <v>139</v>
      </c>
      <c r="J550" s="163">
        <v>8173292</v>
      </c>
      <c r="K550" s="125"/>
      <c r="L550" s="114">
        <v>45016</v>
      </c>
      <c r="M550" s="114">
        <v>45016</v>
      </c>
      <c r="N550" s="239">
        <f t="shared" si="19"/>
        <v>8173292</v>
      </c>
      <c r="O550" s="243">
        <v>2023</v>
      </c>
      <c r="P550" s="94">
        <f>N550*VLOOKUP(O550,IPC_2024!$A:$C,3,FALSE)</f>
        <v>8598303.1840000004</v>
      </c>
      <c r="Q550" s="92" t="s">
        <v>1420</v>
      </c>
      <c r="R550" s="268">
        <f t="shared" si="18"/>
        <v>1.2906973042055265E-4</v>
      </c>
      <c r="S550" s="274"/>
      <c r="T550" s="126"/>
      <c r="U550" s="127"/>
      <c r="V550" s="127"/>
      <c r="W550" s="127"/>
      <c r="X550" s="127"/>
      <c r="Y550" s="127"/>
    </row>
    <row r="551" spans="2:25" ht="25.5" outlineLevel="2" x14ac:dyDescent="0.25">
      <c r="B551" s="299"/>
      <c r="C551" s="108" t="s">
        <v>1252</v>
      </c>
      <c r="D551" s="227">
        <v>29179569</v>
      </c>
      <c r="E551" s="137" t="s">
        <v>1638</v>
      </c>
      <c r="F551" s="108" t="s">
        <v>1211</v>
      </c>
      <c r="G551" s="142" t="s">
        <v>829</v>
      </c>
      <c r="H551" s="101" t="s">
        <v>139</v>
      </c>
      <c r="J551" s="163">
        <v>31260900</v>
      </c>
      <c r="K551" s="125"/>
      <c r="L551" s="114">
        <v>45016</v>
      </c>
      <c r="M551" s="114">
        <v>45016</v>
      </c>
      <c r="N551" s="239">
        <f t="shared" si="19"/>
        <v>31260900</v>
      </c>
      <c r="O551" s="243">
        <v>2023</v>
      </c>
      <c r="P551" s="94">
        <f>N551*VLOOKUP(O551,IPC_2024!$A:$C,3,FALSE)</f>
        <v>32886466.800000001</v>
      </c>
      <c r="Q551" s="92" t="s">
        <v>1420</v>
      </c>
      <c r="R551" s="268">
        <f t="shared" si="18"/>
        <v>4.9366105306207757E-4</v>
      </c>
      <c r="S551" s="274"/>
      <c r="T551" s="126"/>
      <c r="U551" s="127"/>
      <c r="V551" s="127"/>
      <c r="W551" s="127"/>
      <c r="X551" s="127"/>
      <c r="Y551" s="127"/>
    </row>
    <row r="552" spans="2:25" ht="15" outlineLevel="2" x14ac:dyDescent="0.25">
      <c r="B552" s="299"/>
      <c r="C552" s="108" t="s">
        <v>1252</v>
      </c>
      <c r="D552" s="222">
        <v>94541677</v>
      </c>
      <c r="E552" s="137" t="s">
        <v>1620</v>
      </c>
      <c r="F552" s="108" t="s">
        <v>1211</v>
      </c>
      <c r="G552" s="140" t="s">
        <v>1222</v>
      </c>
      <c r="H552" s="101" t="s">
        <v>139</v>
      </c>
      <c r="J552" s="163">
        <v>72651010</v>
      </c>
      <c r="K552" s="125"/>
      <c r="L552" s="114">
        <v>45016</v>
      </c>
      <c r="M552" s="114">
        <v>45016</v>
      </c>
      <c r="N552" s="239">
        <f t="shared" si="19"/>
        <v>72651010</v>
      </c>
      <c r="O552" s="243">
        <v>2023</v>
      </c>
      <c r="P552" s="94">
        <f>N552*VLOOKUP(O552,IPC_2024!$A:$C,3,FALSE)</f>
        <v>76428862.520000011</v>
      </c>
      <c r="Q552" s="92" t="s">
        <v>1420</v>
      </c>
      <c r="R552" s="268">
        <f t="shared" si="18"/>
        <v>1.1472790003686244E-3</v>
      </c>
      <c r="S552" s="274"/>
      <c r="T552" s="126"/>
      <c r="U552" s="127"/>
      <c r="V552" s="127"/>
      <c r="W552" s="127"/>
      <c r="X552" s="127"/>
      <c r="Y552" s="127"/>
    </row>
    <row r="553" spans="2:25" ht="15" outlineLevel="2" x14ac:dyDescent="0.25">
      <c r="B553" s="299"/>
      <c r="C553" s="108"/>
      <c r="D553" s="222"/>
      <c r="E553" s="137"/>
      <c r="F553" s="108"/>
      <c r="G553" s="140"/>
      <c r="H553" s="101"/>
      <c r="J553" s="163"/>
      <c r="K553" s="125"/>
      <c r="L553" s="114"/>
      <c r="M553" s="114"/>
      <c r="N553" s="239"/>
      <c r="O553" s="243"/>
      <c r="P553" s="93"/>
      <c r="Q553" s="93"/>
      <c r="R553" s="268" t="str">
        <f t="shared" si="18"/>
        <v/>
      </c>
      <c r="S553" s="274"/>
      <c r="T553" s="126"/>
      <c r="U553" s="127"/>
      <c r="V553" s="127"/>
      <c r="W553" s="127"/>
      <c r="X553" s="127"/>
      <c r="Y553" s="127"/>
    </row>
    <row r="554" spans="2:25" ht="15" outlineLevel="2" x14ac:dyDescent="0.25">
      <c r="B554" s="299"/>
      <c r="C554" s="108" t="s">
        <v>1254</v>
      </c>
      <c r="D554" s="222">
        <v>900596499</v>
      </c>
      <c r="E554" s="101" t="s">
        <v>519</v>
      </c>
      <c r="F554" s="108" t="s">
        <v>489</v>
      </c>
      <c r="G554" s="101" t="s">
        <v>520</v>
      </c>
      <c r="H554" s="101"/>
      <c r="J554" s="163">
        <v>716873</v>
      </c>
      <c r="K554" s="125"/>
      <c r="L554" s="114"/>
      <c r="M554" s="114" t="s">
        <v>1437</v>
      </c>
      <c r="N554" s="239">
        <f t="shared" si="19"/>
        <v>716873</v>
      </c>
      <c r="O554" s="243">
        <v>2024</v>
      </c>
      <c r="P554" s="94">
        <f>N554*VLOOKUP(O554,IPC_2024!$A:$C,3,FALSE)</f>
        <v>716873</v>
      </c>
      <c r="Q554" s="92" t="s">
        <v>1420</v>
      </c>
      <c r="R554" s="268">
        <f t="shared" si="18"/>
        <v>1.0761030737779673E-5</v>
      </c>
      <c r="S554" s="274"/>
      <c r="T554" s="126"/>
      <c r="U554" s="127"/>
      <c r="V554" s="127"/>
      <c r="W554" s="127"/>
      <c r="X554" s="127"/>
      <c r="Y554" s="127"/>
    </row>
    <row r="555" spans="2:25" ht="15" outlineLevel="2" x14ac:dyDescent="0.25">
      <c r="B555" s="299"/>
      <c r="C555" s="108"/>
      <c r="D555" s="222"/>
      <c r="E555" s="101"/>
      <c r="F555" s="108"/>
      <c r="G555" s="101"/>
      <c r="H555" s="101"/>
      <c r="J555" s="163"/>
      <c r="K555" s="125"/>
      <c r="L555" s="114"/>
      <c r="M555" s="114"/>
      <c r="N555" s="238">
        <f t="shared" si="19"/>
        <v>0</v>
      </c>
      <c r="O555" s="243"/>
      <c r="P555" s="93"/>
      <c r="Q555" s="93"/>
      <c r="R555" s="268" t="str">
        <f t="shared" si="18"/>
        <v/>
      </c>
      <c r="S555" s="274"/>
      <c r="T555" s="126"/>
      <c r="U555" s="127"/>
      <c r="V555" s="127"/>
      <c r="W555" s="127"/>
      <c r="X555" s="127"/>
      <c r="Y555" s="127"/>
    </row>
    <row r="556" spans="2:25" ht="15" outlineLevel="2" x14ac:dyDescent="0.25">
      <c r="B556" s="299"/>
      <c r="C556" s="108" t="s">
        <v>1254</v>
      </c>
      <c r="D556" s="222">
        <v>901242249</v>
      </c>
      <c r="E556" s="101" t="s">
        <v>557</v>
      </c>
      <c r="F556" s="108" t="s">
        <v>488</v>
      </c>
      <c r="G556" s="101" t="s">
        <v>558</v>
      </c>
      <c r="H556" s="101"/>
      <c r="J556" s="163">
        <v>3590500</v>
      </c>
      <c r="K556" s="125"/>
      <c r="L556" s="114"/>
      <c r="M556" s="114" t="s">
        <v>1437</v>
      </c>
      <c r="N556" s="239">
        <f t="shared" si="19"/>
        <v>3590500</v>
      </c>
      <c r="O556" s="243">
        <v>2024</v>
      </c>
      <c r="P556" s="94">
        <f>N556*VLOOKUP(O556,IPC_2024!$A:$C,3,FALSE)</f>
        <v>3590500</v>
      </c>
      <c r="Q556" s="92" t="s">
        <v>1420</v>
      </c>
      <c r="R556" s="268">
        <f t="shared" si="18"/>
        <v>5.3897246602951868E-5</v>
      </c>
      <c r="S556" s="274"/>
      <c r="T556" s="126"/>
      <c r="U556" s="127"/>
      <c r="V556" s="127"/>
      <c r="W556" s="127"/>
      <c r="X556" s="127"/>
      <c r="Y556" s="127"/>
    </row>
    <row r="557" spans="2:25" ht="15" outlineLevel="2" x14ac:dyDescent="0.25">
      <c r="B557" s="299"/>
      <c r="C557" s="108"/>
      <c r="D557" s="222"/>
      <c r="E557" s="101"/>
      <c r="F557" s="108"/>
      <c r="G557" s="101"/>
      <c r="H557" s="101"/>
      <c r="J557" s="163"/>
      <c r="K557" s="125"/>
      <c r="L557" s="114"/>
      <c r="M557" s="114"/>
      <c r="N557" s="238">
        <f t="shared" si="19"/>
        <v>0</v>
      </c>
      <c r="O557" s="243"/>
      <c r="P557" s="93"/>
      <c r="Q557" s="93"/>
      <c r="R557" s="268" t="str">
        <f t="shared" si="18"/>
        <v/>
      </c>
      <c r="S557" s="274"/>
      <c r="T557" s="126"/>
      <c r="U557" s="127"/>
      <c r="V557" s="127"/>
      <c r="W557" s="127"/>
      <c r="X557" s="127"/>
      <c r="Y557" s="127"/>
    </row>
    <row r="558" spans="2:25" ht="15" outlineLevel="2" x14ac:dyDescent="0.25">
      <c r="B558" s="299"/>
      <c r="C558" s="108" t="s">
        <v>1254</v>
      </c>
      <c r="D558" s="222">
        <v>900597818</v>
      </c>
      <c r="E558" s="101" t="s">
        <v>521</v>
      </c>
      <c r="F558" s="108" t="s">
        <v>486</v>
      </c>
      <c r="G558" s="101" t="s">
        <v>522</v>
      </c>
      <c r="H558" s="101"/>
      <c r="J558" s="163">
        <v>18201117</v>
      </c>
      <c r="K558" s="125"/>
      <c r="L558" s="114"/>
      <c r="M558" s="114" t="s">
        <v>1437</v>
      </c>
      <c r="N558" s="239">
        <f t="shared" si="19"/>
        <v>18201117</v>
      </c>
      <c r="O558" s="243">
        <v>2024</v>
      </c>
      <c r="P558" s="94">
        <f>N558*VLOOKUP(O558,IPC_2024!$A:$C,3,FALSE)</f>
        <v>18201117</v>
      </c>
      <c r="Q558" s="92" t="s">
        <v>1420</v>
      </c>
      <c r="R558" s="268">
        <f t="shared" si="18"/>
        <v>2.7321824018888163E-4</v>
      </c>
      <c r="S558" s="274"/>
      <c r="T558" s="126"/>
      <c r="U558" s="127"/>
      <c r="V558" s="127"/>
      <c r="W558" s="127"/>
      <c r="X558" s="127"/>
      <c r="Y558" s="127"/>
    </row>
    <row r="559" spans="2:25" ht="15" outlineLevel="2" x14ac:dyDescent="0.25">
      <c r="B559" s="299"/>
      <c r="C559" s="108"/>
      <c r="D559" s="222"/>
      <c r="E559" s="101"/>
      <c r="F559" s="108"/>
      <c r="G559" s="101"/>
      <c r="H559" s="101"/>
      <c r="J559" s="163"/>
      <c r="K559" s="125"/>
      <c r="L559" s="114"/>
      <c r="M559" s="114"/>
      <c r="N559" s="238">
        <f t="shared" si="19"/>
        <v>0</v>
      </c>
      <c r="O559" s="243"/>
      <c r="P559" s="93"/>
      <c r="Q559" s="93"/>
      <c r="R559" s="268" t="str">
        <f t="shared" si="18"/>
        <v/>
      </c>
      <c r="S559" s="274"/>
      <c r="T559" s="126"/>
      <c r="U559" s="127"/>
      <c r="V559" s="127"/>
      <c r="W559" s="127"/>
      <c r="X559" s="127"/>
      <c r="Y559" s="127"/>
    </row>
    <row r="560" spans="2:25" ht="15" outlineLevel="2" x14ac:dyDescent="0.25">
      <c r="B560" s="299"/>
      <c r="C560" s="108" t="s">
        <v>1254</v>
      </c>
      <c r="D560" s="222">
        <v>900791943</v>
      </c>
      <c r="E560" s="101" t="s">
        <v>537</v>
      </c>
      <c r="F560" s="108" t="s">
        <v>488</v>
      </c>
      <c r="G560" s="121" t="s">
        <v>538</v>
      </c>
      <c r="H560" s="101"/>
      <c r="J560" s="163">
        <v>44859476</v>
      </c>
      <c r="K560" s="125"/>
      <c r="L560" s="114"/>
      <c r="M560" s="114" t="s">
        <v>1437</v>
      </c>
      <c r="N560" s="239">
        <f t="shared" si="19"/>
        <v>44859476</v>
      </c>
      <c r="O560" s="243">
        <v>2024</v>
      </c>
      <c r="P560" s="94">
        <f>N560*VLOOKUP(O560,IPC_2024!$A:$C,3,FALSE)</f>
        <v>44859476</v>
      </c>
      <c r="Q560" s="92" t="s">
        <v>1420</v>
      </c>
      <c r="R560" s="268">
        <f t="shared" si="18"/>
        <v>6.7338873150012558E-4</v>
      </c>
      <c r="S560" s="274"/>
      <c r="T560" s="126"/>
      <c r="U560" s="127"/>
      <c r="V560" s="127"/>
      <c r="W560" s="127"/>
      <c r="X560" s="127"/>
      <c r="Y560" s="127"/>
    </row>
    <row r="561" spans="2:25" ht="15" outlineLevel="2" x14ac:dyDescent="0.25">
      <c r="B561" s="299"/>
      <c r="C561" s="108"/>
      <c r="D561" s="222"/>
      <c r="E561" s="101"/>
      <c r="F561" s="108"/>
      <c r="G561" s="121"/>
      <c r="H561" s="101"/>
      <c r="J561" s="163"/>
      <c r="K561" s="125"/>
      <c r="L561" s="114"/>
      <c r="M561" s="114"/>
      <c r="N561" s="238">
        <f t="shared" si="19"/>
        <v>0</v>
      </c>
      <c r="O561" s="243"/>
      <c r="P561" s="93"/>
      <c r="Q561" s="93"/>
      <c r="R561" s="268" t="str">
        <f t="shared" si="18"/>
        <v/>
      </c>
      <c r="S561" s="274"/>
      <c r="T561" s="126"/>
      <c r="U561" s="127"/>
      <c r="V561" s="127"/>
      <c r="W561" s="127"/>
      <c r="X561" s="127"/>
      <c r="Y561" s="127"/>
    </row>
    <row r="562" spans="2:25" ht="15" outlineLevel="2" x14ac:dyDescent="0.25">
      <c r="B562" s="299"/>
      <c r="C562" s="108" t="s">
        <v>1254</v>
      </c>
      <c r="D562" s="222">
        <v>860029995</v>
      </c>
      <c r="E562" s="101" t="s">
        <v>572</v>
      </c>
      <c r="F562" s="108" t="s">
        <v>571</v>
      </c>
      <c r="G562" s="121" t="s">
        <v>573</v>
      </c>
      <c r="H562" s="101" t="s">
        <v>22</v>
      </c>
      <c r="J562" s="163">
        <v>455001582</v>
      </c>
      <c r="K562" s="160"/>
      <c r="L562" s="114">
        <v>44925</v>
      </c>
      <c r="M562" s="114">
        <f>+L562+30</f>
        <v>44955</v>
      </c>
      <c r="N562" s="239">
        <f t="shared" si="19"/>
        <v>455001582</v>
      </c>
      <c r="O562" s="243">
        <v>2023</v>
      </c>
      <c r="P562" s="94">
        <f>N562*VLOOKUP(O562,IPC_2024!$A:$C,3,FALSE)</f>
        <v>478661664.264</v>
      </c>
      <c r="Q562" s="92" t="s">
        <v>1420</v>
      </c>
      <c r="R562" s="268">
        <f t="shared" si="18"/>
        <v>7.1852237176482838E-3</v>
      </c>
      <c r="S562" s="274"/>
      <c r="T562" s="111"/>
      <c r="U562" s="127"/>
      <c r="V562" s="127"/>
      <c r="W562" s="127"/>
      <c r="X562" s="127"/>
      <c r="Y562" s="127"/>
    </row>
    <row r="563" spans="2:25" ht="15" outlineLevel="2" x14ac:dyDescent="0.25">
      <c r="B563" s="299"/>
      <c r="C563" s="108"/>
      <c r="D563" s="222"/>
      <c r="E563" s="101"/>
      <c r="F563" s="108"/>
      <c r="G563" s="121"/>
      <c r="H563" s="101"/>
      <c r="J563" s="163"/>
      <c r="K563" s="160"/>
      <c r="L563" s="114"/>
      <c r="M563" s="114"/>
      <c r="N563" s="238">
        <f t="shared" si="19"/>
        <v>0</v>
      </c>
      <c r="O563" s="243"/>
      <c r="P563" s="94"/>
      <c r="Q563" s="94"/>
      <c r="R563" s="268" t="str">
        <f t="shared" si="18"/>
        <v/>
      </c>
      <c r="S563" s="274"/>
      <c r="T563" s="111"/>
      <c r="U563" s="127"/>
      <c r="V563" s="127"/>
      <c r="W563" s="127"/>
      <c r="X563" s="127"/>
      <c r="Y563" s="127"/>
    </row>
    <row r="564" spans="2:25" ht="15" outlineLevel="2" x14ac:dyDescent="0.25">
      <c r="B564" s="299"/>
      <c r="C564" s="108" t="s">
        <v>1254</v>
      </c>
      <c r="D564" s="222">
        <v>860050956</v>
      </c>
      <c r="E564" s="101" t="s">
        <v>86</v>
      </c>
      <c r="F564" s="108" t="s">
        <v>488</v>
      </c>
      <c r="G564" s="161" t="s">
        <v>87</v>
      </c>
      <c r="H564" s="101"/>
      <c r="J564" s="163">
        <v>100106508</v>
      </c>
      <c r="K564" s="160"/>
      <c r="L564" s="114"/>
      <c r="M564" s="114" t="s">
        <v>1437</v>
      </c>
      <c r="N564" s="239">
        <f t="shared" si="19"/>
        <v>100106508</v>
      </c>
      <c r="O564" s="243">
        <v>2024</v>
      </c>
      <c r="P564" s="94">
        <f>N564*VLOOKUP(O564,IPC_2024!$A:$C,3,FALSE)</f>
        <v>100106508</v>
      </c>
      <c r="Q564" s="92" t="s">
        <v>1420</v>
      </c>
      <c r="R564" s="268">
        <f t="shared" si="18"/>
        <v>1.5027057925738406E-3</v>
      </c>
      <c r="S564" s="274"/>
      <c r="T564" s="126"/>
      <c r="U564" s="127"/>
      <c r="V564" s="127"/>
      <c r="W564" s="127"/>
      <c r="X564" s="127"/>
      <c r="Y564" s="127"/>
    </row>
    <row r="565" spans="2:25" ht="15" outlineLevel="2" x14ac:dyDescent="0.25">
      <c r="B565" s="299"/>
      <c r="C565" s="108"/>
      <c r="D565" s="222"/>
      <c r="E565" s="101"/>
      <c r="F565" s="108"/>
      <c r="G565" s="161"/>
      <c r="H565" s="101"/>
      <c r="J565" s="163"/>
      <c r="K565" s="160"/>
      <c r="L565" s="114"/>
      <c r="M565" s="114"/>
      <c r="N565" s="238"/>
      <c r="O565" s="243"/>
      <c r="P565" s="93"/>
      <c r="Q565" s="93"/>
      <c r="R565" s="268" t="str">
        <f t="shared" si="18"/>
        <v/>
      </c>
      <c r="S565" s="274"/>
      <c r="T565" s="126"/>
      <c r="U565" s="127"/>
      <c r="V565" s="127"/>
      <c r="W565" s="127"/>
      <c r="X565" s="127"/>
      <c r="Y565" s="127"/>
    </row>
    <row r="566" spans="2:25" ht="15" outlineLevel="1" x14ac:dyDescent="0.25">
      <c r="B566" s="299"/>
      <c r="C566" s="108" t="s">
        <v>1254</v>
      </c>
      <c r="D566" s="222">
        <v>830129674</v>
      </c>
      <c r="E566" s="101" t="s">
        <v>1409</v>
      </c>
      <c r="F566" s="108" t="s">
        <v>1410</v>
      </c>
      <c r="G566" s="101"/>
      <c r="H566" s="101"/>
      <c r="J566" s="192">
        <v>11178000</v>
      </c>
      <c r="K566" s="125"/>
      <c r="L566" s="114"/>
      <c r="M566" s="114" t="s">
        <v>1437</v>
      </c>
      <c r="N566" s="238">
        <f t="shared" si="19"/>
        <v>11178000</v>
      </c>
      <c r="O566" s="243">
        <v>2024</v>
      </c>
      <c r="P566" s="93">
        <f>N566*VLOOKUP(O566,IPC_2024!$A:$C,3,FALSE)</f>
        <v>11178000</v>
      </c>
      <c r="Q566" s="93"/>
      <c r="R566" s="268" t="str">
        <f t="shared" si="18"/>
        <v/>
      </c>
      <c r="S566" s="274"/>
      <c r="T566" s="126"/>
      <c r="U566" s="127"/>
      <c r="V566" s="127"/>
      <c r="W566" s="127"/>
      <c r="X566" s="127"/>
      <c r="Y566" s="127"/>
    </row>
    <row r="567" spans="2:25" ht="15" outlineLevel="1" x14ac:dyDescent="0.25">
      <c r="B567" s="299"/>
      <c r="C567" s="113"/>
      <c r="D567" s="222"/>
      <c r="E567" s="118"/>
      <c r="F567" s="108" t="s">
        <v>1411</v>
      </c>
      <c r="G567" s="101"/>
      <c r="H567" s="101"/>
      <c r="J567" s="192">
        <v>25343237</v>
      </c>
      <c r="K567" s="125"/>
      <c r="L567" s="114"/>
      <c r="M567" s="114" t="s">
        <v>1437</v>
      </c>
      <c r="N567" s="238">
        <f t="shared" si="19"/>
        <v>25343237</v>
      </c>
      <c r="O567" s="243">
        <v>2024</v>
      </c>
      <c r="P567" s="93">
        <f>N567*VLOOKUP(O567,IPC_2024!$A:$C,3,FALSE)</f>
        <v>25343237</v>
      </c>
      <c r="Q567" s="93"/>
      <c r="R567" s="268" t="str">
        <f t="shared" si="18"/>
        <v/>
      </c>
      <c r="S567" s="274"/>
      <c r="T567" s="126"/>
      <c r="U567" s="127"/>
      <c r="V567" s="127"/>
      <c r="W567" s="127"/>
      <c r="X567" s="127"/>
      <c r="Y567" s="127"/>
    </row>
    <row r="568" spans="2:25" ht="15" outlineLevel="1" x14ac:dyDescent="0.25">
      <c r="B568" s="299"/>
      <c r="C568" s="113"/>
      <c r="D568" s="222"/>
      <c r="E568" s="118"/>
      <c r="F568" s="108" t="s">
        <v>1412</v>
      </c>
      <c r="G568" s="101"/>
      <c r="H568" s="101"/>
      <c r="J568" s="192">
        <v>2828240</v>
      </c>
      <c r="K568" s="125"/>
      <c r="L568" s="114"/>
      <c r="M568" s="114" t="s">
        <v>1437</v>
      </c>
      <c r="N568" s="238">
        <f t="shared" si="19"/>
        <v>2828240</v>
      </c>
      <c r="O568" s="243">
        <v>2024</v>
      </c>
      <c r="P568" s="93">
        <f>N568*VLOOKUP(O568,IPC_2024!$A:$C,3,FALSE)</f>
        <v>2828240</v>
      </c>
      <c r="Q568" s="93"/>
      <c r="R568" s="268" t="str">
        <f t="shared" si="18"/>
        <v/>
      </c>
      <c r="S568" s="274"/>
      <c r="T568" s="126"/>
      <c r="U568" s="127"/>
      <c r="V568" s="127"/>
      <c r="W568" s="127"/>
      <c r="X568" s="127"/>
      <c r="Y568" s="127"/>
    </row>
    <row r="569" spans="2:25" ht="15" outlineLevel="1" x14ac:dyDescent="0.25">
      <c r="B569" s="299"/>
      <c r="C569" s="113"/>
      <c r="D569" s="222"/>
      <c r="E569" s="118" t="s">
        <v>1431</v>
      </c>
      <c r="F569" s="113" t="s">
        <v>1485</v>
      </c>
      <c r="G569" s="101"/>
      <c r="H569" s="101"/>
      <c r="J569" s="163">
        <f>SUM(J566:J568)</f>
        <v>39349477</v>
      </c>
      <c r="K569" s="125"/>
      <c r="L569" s="114"/>
      <c r="M569" s="114"/>
      <c r="N569" s="239">
        <f>SUM(N566:N568)</f>
        <v>39349477</v>
      </c>
      <c r="O569" s="243"/>
      <c r="P569" s="94">
        <f>SUM(P566:P568)</f>
        <v>39349477</v>
      </c>
      <c r="Q569" s="92" t="s">
        <v>1420</v>
      </c>
      <c r="R569" s="268">
        <f t="shared" si="18"/>
        <v>5.9067775116729781E-4</v>
      </c>
      <c r="S569" s="274"/>
      <c r="T569" s="126"/>
      <c r="U569" s="127"/>
      <c r="V569" s="127"/>
      <c r="W569" s="127"/>
      <c r="X569" s="127"/>
      <c r="Y569" s="127"/>
    </row>
    <row r="570" spans="2:25" ht="15" outlineLevel="1" x14ac:dyDescent="0.25">
      <c r="B570" s="299"/>
      <c r="C570" s="113"/>
      <c r="D570" s="222"/>
      <c r="E570" s="118"/>
      <c r="F570" s="108"/>
      <c r="G570" s="101"/>
      <c r="H570" s="101"/>
      <c r="J570" s="163"/>
      <c r="K570" s="125"/>
      <c r="L570" s="114"/>
      <c r="M570" s="114"/>
      <c r="N570" s="238"/>
      <c r="O570" s="243"/>
      <c r="P570" s="93"/>
      <c r="Q570" s="93"/>
      <c r="R570" s="268" t="str">
        <f t="shared" si="18"/>
        <v/>
      </c>
      <c r="S570" s="274"/>
      <c r="T570" s="126"/>
      <c r="U570" s="127"/>
      <c r="V570" s="127"/>
      <c r="W570" s="127"/>
      <c r="X570" s="127"/>
      <c r="Y570" s="127"/>
    </row>
    <row r="571" spans="2:25" ht="15" outlineLevel="2" x14ac:dyDescent="0.25">
      <c r="B571" s="299"/>
      <c r="C571" s="108" t="s">
        <v>1254</v>
      </c>
      <c r="D571" s="222">
        <v>890112475</v>
      </c>
      <c r="E571" s="101" t="s">
        <v>505</v>
      </c>
      <c r="F571" s="108" t="s">
        <v>488</v>
      </c>
      <c r="G571" s="101" t="s">
        <v>506</v>
      </c>
      <c r="H571" s="101"/>
      <c r="J571" s="163">
        <v>248327078</v>
      </c>
      <c r="K571" s="125"/>
      <c r="L571" s="114"/>
      <c r="M571" s="114" t="s">
        <v>1437</v>
      </c>
      <c r="N571" s="239">
        <f t="shared" si="19"/>
        <v>248327078</v>
      </c>
      <c r="O571" s="243">
        <v>2024</v>
      </c>
      <c r="P571" s="94">
        <f>N571*VLOOKUP(O571,IPC_2024!$A:$C,3,FALSE)</f>
        <v>248327078</v>
      </c>
      <c r="Q571" s="92" t="s">
        <v>1420</v>
      </c>
      <c r="R571" s="268">
        <f t="shared" si="18"/>
        <v>3.7276551347044879E-3</v>
      </c>
      <c r="S571" s="274"/>
      <c r="T571" s="126"/>
      <c r="U571" s="127"/>
      <c r="V571" s="127"/>
      <c r="W571" s="127"/>
      <c r="X571" s="127"/>
      <c r="Y571" s="127"/>
    </row>
    <row r="572" spans="2:25" ht="15" outlineLevel="2" x14ac:dyDescent="0.25">
      <c r="B572" s="299"/>
      <c r="C572" s="108"/>
      <c r="D572" s="222"/>
      <c r="E572" s="101"/>
      <c r="F572" s="108"/>
      <c r="G572" s="101"/>
      <c r="H572" s="101"/>
      <c r="J572" s="163"/>
      <c r="K572" s="125"/>
      <c r="L572" s="114"/>
      <c r="M572" s="114"/>
      <c r="N572" s="238"/>
      <c r="O572" s="243"/>
      <c r="P572" s="93"/>
      <c r="Q572" s="93"/>
      <c r="R572" s="268" t="str">
        <f t="shared" si="18"/>
        <v/>
      </c>
      <c r="S572" s="274"/>
      <c r="T572" s="126"/>
      <c r="U572" s="127"/>
      <c r="V572" s="127"/>
      <c r="W572" s="127"/>
      <c r="X572" s="127"/>
      <c r="Y572" s="127"/>
    </row>
    <row r="573" spans="2:25" ht="15" outlineLevel="1" x14ac:dyDescent="0.25">
      <c r="B573" s="299"/>
      <c r="C573" s="108" t="s">
        <v>1254</v>
      </c>
      <c r="D573" s="222">
        <v>890303208</v>
      </c>
      <c r="E573" s="101" t="s">
        <v>790</v>
      </c>
      <c r="F573" s="108" t="s">
        <v>329</v>
      </c>
      <c r="G573" s="101" t="s">
        <v>791</v>
      </c>
      <c r="H573" s="101" t="s">
        <v>22</v>
      </c>
      <c r="I573" s="108" t="s">
        <v>1421</v>
      </c>
      <c r="J573" s="259">
        <v>243612430.31999999</v>
      </c>
      <c r="K573" s="125"/>
      <c r="L573" s="114">
        <v>45222</v>
      </c>
      <c r="M573" s="114">
        <f>+L573+30</f>
        <v>45252</v>
      </c>
      <c r="N573" s="238">
        <f t="shared" si="19"/>
        <v>243612430.31999999</v>
      </c>
      <c r="O573" s="243">
        <v>2023</v>
      </c>
      <c r="P573" s="93">
        <f>N573*VLOOKUP(O573,IPC_2024!$A:$C,3,FALSE)</f>
        <v>256280276.69664001</v>
      </c>
      <c r="Q573" s="93"/>
      <c r="R573" s="268" t="str">
        <f t="shared" si="18"/>
        <v/>
      </c>
      <c r="S573" s="274"/>
      <c r="T573" s="165"/>
      <c r="U573" s="127"/>
      <c r="V573" s="127"/>
      <c r="W573" s="127"/>
      <c r="X573" s="127"/>
      <c r="Y573" s="127"/>
    </row>
    <row r="574" spans="2:25" ht="15" outlineLevel="1" x14ac:dyDescent="0.25">
      <c r="B574" s="299"/>
      <c r="C574" s="108"/>
      <c r="D574" s="222"/>
      <c r="E574" s="101"/>
      <c r="F574" s="108" t="s">
        <v>1421</v>
      </c>
      <c r="G574" s="101"/>
      <c r="H574" s="101"/>
      <c r="I574" s="108"/>
      <c r="J574" s="194">
        <v>243612430.31999999</v>
      </c>
      <c r="K574" s="125"/>
      <c r="L574" s="114"/>
      <c r="M574" s="114" t="s">
        <v>1437</v>
      </c>
      <c r="N574" s="238">
        <f t="shared" si="19"/>
        <v>243612430.31999999</v>
      </c>
      <c r="O574" s="243">
        <v>2024</v>
      </c>
      <c r="P574" s="93">
        <f>N574*VLOOKUP(O574,IPC_2024!$A:$C,3,FALSE)</f>
        <v>243612430.31999999</v>
      </c>
      <c r="Q574" s="93"/>
      <c r="R574" s="268" t="str">
        <f t="shared" si="18"/>
        <v/>
      </c>
      <c r="S574" s="274"/>
      <c r="T574" s="165"/>
      <c r="U574" s="127"/>
      <c r="V574" s="127"/>
      <c r="W574" s="127"/>
      <c r="X574" s="127"/>
      <c r="Y574" s="127"/>
    </row>
    <row r="575" spans="2:25" ht="15" outlineLevel="1" x14ac:dyDescent="0.25">
      <c r="B575" s="299"/>
      <c r="C575" s="108"/>
      <c r="D575" s="222"/>
      <c r="E575" s="101"/>
      <c r="F575" s="108" t="s">
        <v>697</v>
      </c>
      <c r="G575" s="121" t="s">
        <v>273</v>
      </c>
      <c r="H575" s="101" t="s">
        <v>22</v>
      </c>
      <c r="J575" s="192">
        <v>23598074.66</v>
      </c>
      <c r="K575" s="125"/>
      <c r="L575" s="114">
        <v>44610</v>
      </c>
      <c r="M575" s="114">
        <f t="shared" ref="M575:M588" si="20">+L575+30</f>
        <v>44640</v>
      </c>
      <c r="N575" s="238">
        <f t="shared" si="19"/>
        <v>23598074.66</v>
      </c>
      <c r="O575" s="243">
        <v>2022</v>
      </c>
      <c r="P575" s="93">
        <f>N575*VLOOKUP(O575,IPC_2024!$A:$C,3,FALSE)</f>
        <v>27128950.739847295</v>
      </c>
      <c r="Q575" s="93"/>
      <c r="R575" s="268" t="str">
        <f t="shared" si="18"/>
        <v/>
      </c>
      <c r="S575" s="274"/>
      <c r="T575" s="126"/>
      <c r="U575" s="127"/>
      <c r="V575" s="127"/>
      <c r="W575" s="127"/>
      <c r="X575" s="127"/>
      <c r="Y575" s="127"/>
    </row>
    <row r="576" spans="2:25" ht="15" outlineLevel="1" x14ac:dyDescent="0.25">
      <c r="B576" s="299"/>
      <c r="C576" s="113"/>
      <c r="D576" s="222"/>
      <c r="E576" s="101"/>
      <c r="F576" s="108" t="s">
        <v>699</v>
      </c>
      <c r="G576" s="121" t="s">
        <v>273</v>
      </c>
      <c r="H576" s="101" t="s">
        <v>22</v>
      </c>
      <c r="J576" s="192">
        <v>13054299</v>
      </c>
      <c r="K576" s="125"/>
      <c r="L576" s="114">
        <v>44681</v>
      </c>
      <c r="M576" s="114">
        <f t="shared" si="20"/>
        <v>44711</v>
      </c>
      <c r="N576" s="238">
        <f t="shared" si="19"/>
        <v>13054299</v>
      </c>
      <c r="O576" s="243">
        <v>2022</v>
      </c>
      <c r="P576" s="93">
        <f>N576*VLOOKUP(O576,IPC_2024!$A:$C,3,FALSE)</f>
        <v>15007556.3204544</v>
      </c>
      <c r="Q576" s="93"/>
      <c r="R576" s="268" t="str">
        <f t="shared" si="18"/>
        <v/>
      </c>
      <c r="S576" s="274"/>
      <c r="T576" s="126"/>
      <c r="U576" s="127"/>
      <c r="V576" s="127"/>
      <c r="W576" s="127"/>
      <c r="X576" s="127"/>
      <c r="Y576" s="127"/>
    </row>
    <row r="577" spans="2:25" ht="15" outlineLevel="1" x14ac:dyDescent="0.25">
      <c r="B577" s="299"/>
      <c r="C577" s="113"/>
      <c r="D577" s="222"/>
      <c r="E577" s="101"/>
      <c r="F577" s="108" t="s">
        <v>700</v>
      </c>
      <c r="G577" s="121" t="s">
        <v>273</v>
      </c>
      <c r="H577" s="101" t="s">
        <v>22</v>
      </c>
      <c r="J577" s="192">
        <v>13780734.310000001</v>
      </c>
      <c r="K577" s="125"/>
      <c r="L577" s="114">
        <v>44700</v>
      </c>
      <c r="M577" s="114">
        <f t="shared" si="20"/>
        <v>44730</v>
      </c>
      <c r="N577" s="238">
        <f t="shared" si="19"/>
        <v>13780734.310000001</v>
      </c>
      <c r="O577" s="243">
        <v>2022</v>
      </c>
      <c r="P577" s="93">
        <f>N577*VLOOKUP(O577,IPC_2024!$A:$C,3,FALSE)</f>
        <v>15842684.949574336</v>
      </c>
      <c r="Q577" s="93"/>
      <c r="R577" s="268" t="str">
        <f t="shared" si="18"/>
        <v/>
      </c>
      <c r="S577" s="274"/>
      <c r="T577" s="126"/>
      <c r="U577" s="127"/>
      <c r="V577" s="127"/>
      <c r="W577" s="127"/>
      <c r="X577" s="127"/>
      <c r="Y577" s="127"/>
    </row>
    <row r="578" spans="2:25" ht="15" outlineLevel="1" x14ac:dyDescent="0.25">
      <c r="B578" s="299"/>
      <c r="C578" s="113"/>
      <c r="D578" s="222"/>
      <c r="E578" s="101"/>
      <c r="F578" s="108" t="s">
        <v>701</v>
      </c>
      <c r="G578" s="121" t="s">
        <v>273</v>
      </c>
      <c r="H578" s="101" t="s">
        <v>22</v>
      </c>
      <c r="J578" s="192">
        <v>20758001.809999999</v>
      </c>
      <c r="K578" s="125"/>
      <c r="L578" s="114">
        <v>44707</v>
      </c>
      <c r="M578" s="114">
        <f t="shared" si="20"/>
        <v>44737</v>
      </c>
      <c r="N578" s="238">
        <f t="shared" si="19"/>
        <v>20758001.809999999</v>
      </c>
      <c r="O578" s="243">
        <v>2022</v>
      </c>
      <c r="P578" s="93">
        <f>N578*VLOOKUP(O578,IPC_2024!$A:$C,3,FALSE)</f>
        <v>23863930.285622336</v>
      </c>
      <c r="Q578" s="93"/>
      <c r="R578" s="268" t="str">
        <f t="shared" si="18"/>
        <v/>
      </c>
      <c r="S578" s="274"/>
      <c r="T578" s="126"/>
      <c r="U578" s="127"/>
      <c r="V578" s="127"/>
      <c r="W578" s="127"/>
      <c r="X578" s="127"/>
      <c r="Y578" s="127"/>
    </row>
    <row r="579" spans="2:25" ht="15" outlineLevel="1" x14ac:dyDescent="0.25">
      <c r="B579" s="299"/>
      <c r="C579" s="113"/>
      <c r="D579" s="222"/>
      <c r="E579" s="101"/>
      <c r="F579" s="108" t="s">
        <v>703</v>
      </c>
      <c r="G579" s="121" t="s">
        <v>273</v>
      </c>
      <c r="H579" s="101" t="s">
        <v>22</v>
      </c>
      <c r="J579" s="192">
        <v>20758001.809999999</v>
      </c>
      <c r="K579" s="125"/>
      <c r="L579" s="114">
        <v>44707</v>
      </c>
      <c r="M579" s="114">
        <f t="shared" si="20"/>
        <v>44737</v>
      </c>
      <c r="N579" s="238">
        <f t="shared" si="19"/>
        <v>20758001.809999999</v>
      </c>
      <c r="O579" s="243">
        <v>2022</v>
      </c>
      <c r="P579" s="93">
        <f>N579*VLOOKUP(O579,IPC_2024!$A:$C,3,FALSE)</f>
        <v>23863930.285622336</v>
      </c>
      <c r="Q579" s="93"/>
      <c r="R579" s="268" t="str">
        <f t="shared" si="18"/>
        <v/>
      </c>
      <c r="S579" s="274"/>
      <c r="T579" s="126"/>
      <c r="U579" s="127"/>
      <c r="V579" s="127"/>
      <c r="W579" s="127"/>
      <c r="X579" s="127"/>
      <c r="Y579" s="127"/>
    </row>
    <row r="580" spans="2:25" ht="15" outlineLevel="1" x14ac:dyDescent="0.25">
      <c r="B580" s="299"/>
      <c r="C580" s="113"/>
      <c r="D580" s="222"/>
      <c r="E580" s="101"/>
      <c r="F580" s="108" t="s">
        <v>704</v>
      </c>
      <c r="G580" s="121" t="s">
        <v>273</v>
      </c>
      <c r="H580" s="101" t="s">
        <v>22</v>
      </c>
      <c r="J580" s="192">
        <v>20758001.809999999</v>
      </c>
      <c r="K580" s="125"/>
      <c r="L580" s="114">
        <v>44707</v>
      </c>
      <c r="M580" s="114">
        <f t="shared" si="20"/>
        <v>44737</v>
      </c>
      <c r="N580" s="238">
        <f t="shared" si="19"/>
        <v>20758001.809999999</v>
      </c>
      <c r="O580" s="243">
        <v>2022</v>
      </c>
      <c r="P580" s="93">
        <f>N580*VLOOKUP(O580,IPC_2024!$A:$C,3,FALSE)</f>
        <v>23863930.285622336</v>
      </c>
      <c r="Q580" s="93"/>
      <c r="R580" s="268" t="str">
        <f t="shared" si="18"/>
        <v/>
      </c>
      <c r="S580" s="274"/>
      <c r="T580" s="126"/>
      <c r="U580" s="127"/>
      <c r="V580" s="127"/>
      <c r="W580" s="127"/>
      <c r="X580" s="127"/>
      <c r="Y580" s="127"/>
    </row>
    <row r="581" spans="2:25" ht="15" outlineLevel="1" x14ac:dyDescent="0.25">
      <c r="B581" s="299"/>
      <c r="C581" s="113"/>
      <c r="D581" s="222"/>
      <c r="E581" s="101"/>
      <c r="F581" s="108" t="s">
        <v>705</v>
      </c>
      <c r="G581" s="121" t="s">
        <v>273</v>
      </c>
      <c r="H581" s="101" t="s">
        <v>22</v>
      </c>
      <c r="J581" s="192">
        <v>20758001.809999999</v>
      </c>
      <c r="K581" s="125"/>
      <c r="L581" s="114">
        <v>44707</v>
      </c>
      <c r="M581" s="114">
        <f t="shared" si="20"/>
        <v>44737</v>
      </c>
      <c r="N581" s="238">
        <f t="shared" si="19"/>
        <v>20758001.809999999</v>
      </c>
      <c r="O581" s="243">
        <v>2022</v>
      </c>
      <c r="P581" s="93">
        <f>N581*VLOOKUP(O581,IPC_2024!$A:$C,3,FALSE)</f>
        <v>23863930.285622336</v>
      </c>
      <c r="Q581" s="93"/>
      <c r="R581" s="268" t="str">
        <f t="shared" si="18"/>
        <v/>
      </c>
      <c r="S581" s="274"/>
      <c r="T581" s="126"/>
      <c r="U581" s="127"/>
      <c r="V581" s="127"/>
      <c r="W581" s="127"/>
      <c r="X581" s="127"/>
      <c r="Y581" s="127"/>
    </row>
    <row r="582" spans="2:25" ht="15" outlineLevel="1" x14ac:dyDescent="0.25">
      <c r="B582" s="299"/>
      <c r="C582" s="113"/>
      <c r="D582" s="222"/>
      <c r="E582" s="101"/>
      <c r="F582" s="108" t="s">
        <v>706</v>
      </c>
      <c r="G582" s="121" t="s">
        <v>273</v>
      </c>
      <c r="H582" s="101" t="s">
        <v>22</v>
      </c>
      <c r="J582" s="192">
        <v>20758001.809999999</v>
      </c>
      <c r="K582" s="125"/>
      <c r="L582" s="114">
        <v>44707</v>
      </c>
      <c r="M582" s="114">
        <f t="shared" si="20"/>
        <v>44737</v>
      </c>
      <c r="N582" s="238">
        <f t="shared" si="19"/>
        <v>20758001.809999999</v>
      </c>
      <c r="O582" s="243">
        <v>2022</v>
      </c>
      <c r="P582" s="93">
        <f>N582*VLOOKUP(O582,IPC_2024!$A:$C,3,FALSE)</f>
        <v>23863930.285622336</v>
      </c>
      <c r="Q582" s="93"/>
      <c r="R582" s="268" t="str">
        <f t="shared" ref="R582:R645" si="21">IF(Q582="TOTAL",P582/$P$1153,"")</f>
        <v/>
      </c>
      <c r="S582" s="274"/>
      <c r="T582" s="126"/>
      <c r="U582" s="127"/>
      <c r="V582" s="127"/>
      <c r="W582" s="127"/>
      <c r="X582" s="127"/>
      <c r="Y582" s="127"/>
    </row>
    <row r="583" spans="2:25" ht="15" outlineLevel="1" x14ac:dyDescent="0.25">
      <c r="B583" s="299"/>
      <c r="C583" s="113"/>
      <c r="D583" s="222"/>
      <c r="E583" s="101"/>
      <c r="F583" s="108" t="s">
        <v>707</v>
      </c>
      <c r="G583" s="121" t="s">
        <v>273</v>
      </c>
      <c r="H583" s="101" t="s">
        <v>22</v>
      </c>
      <c r="J583" s="192">
        <v>20758001.809999999</v>
      </c>
      <c r="K583" s="125"/>
      <c r="L583" s="114">
        <v>44707</v>
      </c>
      <c r="M583" s="114">
        <f t="shared" si="20"/>
        <v>44737</v>
      </c>
      <c r="N583" s="238">
        <f t="shared" si="19"/>
        <v>20758001.809999999</v>
      </c>
      <c r="O583" s="243">
        <v>2022</v>
      </c>
      <c r="P583" s="93">
        <f>N583*VLOOKUP(O583,IPC_2024!$A:$C,3,FALSE)</f>
        <v>23863930.285622336</v>
      </c>
      <c r="Q583" s="93"/>
      <c r="R583" s="268" t="str">
        <f t="shared" si="21"/>
        <v/>
      </c>
      <c r="S583" s="274"/>
      <c r="T583" s="126"/>
      <c r="U583" s="127"/>
      <c r="V583" s="127"/>
      <c r="W583" s="127"/>
      <c r="X583" s="127"/>
      <c r="Y583" s="127"/>
    </row>
    <row r="584" spans="2:25" ht="15" outlineLevel="1" x14ac:dyDescent="0.25">
      <c r="B584" s="299"/>
      <c r="C584" s="113"/>
      <c r="D584" s="222"/>
      <c r="E584" s="101"/>
      <c r="F584" s="108" t="s">
        <v>708</v>
      </c>
      <c r="G584" s="121" t="s">
        <v>273</v>
      </c>
      <c r="H584" s="101" t="s">
        <v>22</v>
      </c>
      <c r="J584" s="192">
        <v>20758001.809999999</v>
      </c>
      <c r="K584" s="125"/>
      <c r="L584" s="114">
        <v>44707</v>
      </c>
      <c r="M584" s="114">
        <f t="shared" si="20"/>
        <v>44737</v>
      </c>
      <c r="N584" s="238">
        <f t="shared" si="19"/>
        <v>20758001.809999999</v>
      </c>
      <c r="O584" s="243">
        <v>2022</v>
      </c>
      <c r="P584" s="93">
        <f>N584*VLOOKUP(O584,IPC_2024!$A:$C,3,FALSE)</f>
        <v>23863930.285622336</v>
      </c>
      <c r="Q584" s="93"/>
      <c r="R584" s="268" t="str">
        <f t="shared" si="21"/>
        <v/>
      </c>
      <c r="S584" s="274"/>
      <c r="T584" s="126"/>
      <c r="U584" s="127"/>
      <c r="V584" s="127"/>
      <c r="W584" s="127"/>
      <c r="X584" s="127"/>
      <c r="Y584" s="127"/>
    </row>
    <row r="585" spans="2:25" ht="15" outlineLevel="1" x14ac:dyDescent="0.25">
      <c r="B585" s="299"/>
      <c r="C585" s="113"/>
      <c r="D585" s="222"/>
      <c r="E585" s="101"/>
      <c r="F585" s="108" t="s">
        <v>709</v>
      </c>
      <c r="G585" s="121" t="s">
        <v>273</v>
      </c>
      <c r="H585" s="101" t="s">
        <v>22</v>
      </c>
      <c r="J585" s="192">
        <v>27561467.43</v>
      </c>
      <c r="K585" s="125"/>
      <c r="L585" s="114">
        <v>44741</v>
      </c>
      <c r="M585" s="114">
        <f t="shared" si="20"/>
        <v>44771</v>
      </c>
      <c r="N585" s="238">
        <f t="shared" si="19"/>
        <v>27561467.43</v>
      </c>
      <c r="O585" s="243">
        <v>2022</v>
      </c>
      <c r="P585" s="93">
        <f>N585*VLOOKUP(O585,IPC_2024!$A:$C,3,FALSE)</f>
        <v>31685368.531094208</v>
      </c>
      <c r="Q585" s="93"/>
      <c r="R585" s="268" t="str">
        <f t="shared" si="21"/>
        <v/>
      </c>
      <c r="S585" s="274"/>
      <c r="T585" s="126"/>
      <c r="U585" s="127"/>
      <c r="V585" s="127"/>
      <c r="W585" s="127"/>
      <c r="X585" s="127"/>
      <c r="Y585" s="127"/>
    </row>
    <row r="586" spans="2:25" ht="15" outlineLevel="1" x14ac:dyDescent="0.25">
      <c r="B586" s="299"/>
      <c r="C586" s="113"/>
      <c r="D586" s="222"/>
      <c r="E586" s="101"/>
      <c r="F586" s="108" t="s">
        <v>710</v>
      </c>
      <c r="G586" s="121" t="s">
        <v>273</v>
      </c>
      <c r="H586" s="101" t="s">
        <v>22</v>
      </c>
      <c r="J586" s="192">
        <v>13780734.310000001</v>
      </c>
      <c r="K586" s="125"/>
      <c r="L586" s="114">
        <v>44753</v>
      </c>
      <c r="M586" s="114">
        <f t="shared" si="20"/>
        <v>44783</v>
      </c>
      <c r="N586" s="238">
        <f t="shared" si="19"/>
        <v>13780734.310000001</v>
      </c>
      <c r="O586" s="243">
        <v>2022</v>
      </c>
      <c r="P586" s="93">
        <f>N586*VLOOKUP(O586,IPC_2024!$A:$C,3,FALSE)</f>
        <v>15842684.949574336</v>
      </c>
      <c r="Q586" s="93"/>
      <c r="R586" s="268" t="str">
        <f t="shared" si="21"/>
        <v/>
      </c>
      <c r="S586" s="274"/>
      <c r="T586" s="126"/>
      <c r="U586" s="127"/>
      <c r="V586" s="127"/>
      <c r="W586" s="127"/>
      <c r="X586" s="127"/>
      <c r="Y586" s="127"/>
    </row>
    <row r="587" spans="2:25" ht="15" outlineLevel="1" x14ac:dyDescent="0.25">
      <c r="B587" s="299"/>
      <c r="C587" s="113"/>
      <c r="D587" s="222"/>
      <c r="E587" s="101"/>
      <c r="F587" s="108" t="s">
        <v>711</v>
      </c>
      <c r="G587" s="121" t="s">
        <v>273</v>
      </c>
      <c r="H587" s="101" t="s">
        <v>22</v>
      </c>
      <c r="J587" s="192">
        <v>41342201.740000002</v>
      </c>
      <c r="K587" s="125"/>
      <c r="L587" s="114">
        <v>44784</v>
      </c>
      <c r="M587" s="114">
        <f t="shared" si="20"/>
        <v>44814</v>
      </c>
      <c r="N587" s="238">
        <f t="shared" si="19"/>
        <v>41342201.740000002</v>
      </c>
      <c r="O587" s="243">
        <v>2022</v>
      </c>
      <c r="P587" s="93">
        <f>N587*VLOOKUP(O587,IPC_2024!$A:$C,3,FALSE)</f>
        <v>47528053.480668545</v>
      </c>
      <c r="Q587" s="93"/>
      <c r="R587" s="268" t="str">
        <f t="shared" si="21"/>
        <v/>
      </c>
      <c r="S587" s="274"/>
      <c r="T587" s="126"/>
      <c r="U587" s="127"/>
      <c r="V587" s="127"/>
      <c r="W587" s="127"/>
      <c r="X587" s="127"/>
      <c r="Y587" s="127"/>
    </row>
    <row r="588" spans="2:25" ht="15" outlineLevel="1" x14ac:dyDescent="0.25">
      <c r="B588" s="299"/>
      <c r="C588" s="113"/>
      <c r="D588" s="222"/>
      <c r="E588" s="101"/>
      <c r="F588" s="108" t="s">
        <v>712</v>
      </c>
      <c r="G588" s="121" t="s">
        <v>273</v>
      </c>
      <c r="H588" s="101" t="s">
        <v>22</v>
      </c>
      <c r="J588" s="192">
        <v>13780734.310000001</v>
      </c>
      <c r="K588" s="125"/>
      <c r="L588" s="114">
        <v>44834</v>
      </c>
      <c r="M588" s="114">
        <f t="shared" si="20"/>
        <v>44864</v>
      </c>
      <c r="N588" s="238">
        <f t="shared" si="19"/>
        <v>13780734.310000001</v>
      </c>
      <c r="O588" s="243">
        <v>2022</v>
      </c>
      <c r="P588" s="93">
        <f>N588*VLOOKUP(O588,IPC_2024!$A:$C,3,FALSE)</f>
        <v>15842684.949574336</v>
      </c>
      <c r="Q588" s="93"/>
      <c r="R588" s="268" t="str">
        <f t="shared" si="21"/>
        <v/>
      </c>
      <c r="S588" s="274"/>
      <c r="T588" s="126"/>
      <c r="U588" s="127"/>
      <c r="V588" s="127"/>
      <c r="W588" s="127"/>
      <c r="X588" s="127"/>
      <c r="Y588" s="127"/>
    </row>
    <row r="589" spans="2:25" ht="15" outlineLevel="1" x14ac:dyDescent="0.25">
      <c r="B589" s="299"/>
      <c r="C589" s="113"/>
      <c r="D589" s="222"/>
      <c r="E589" s="118" t="s">
        <v>1166</v>
      </c>
      <c r="F589" s="113" t="s">
        <v>1485</v>
      </c>
      <c r="G589" s="121"/>
      <c r="H589" s="101"/>
      <c r="J589" s="163">
        <f>SUM(J573:J588)</f>
        <v>779429119.06999946</v>
      </c>
      <c r="K589" s="125"/>
      <c r="L589" s="114"/>
      <c r="M589" s="114"/>
      <c r="N589" s="239">
        <f>SUM(N573:N588)</f>
        <v>779429119.06999946</v>
      </c>
      <c r="O589" s="243"/>
      <c r="P589" s="94">
        <f>SUM(P573:P588)</f>
        <v>835818202.93678403</v>
      </c>
      <c r="Q589" s="92" t="s">
        <v>1420</v>
      </c>
      <c r="R589" s="268">
        <f t="shared" si="21"/>
        <v>1.2546525497540709E-2</v>
      </c>
      <c r="S589" s="274"/>
      <c r="T589" s="126"/>
      <c r="U589" s="127"/>
      <c r="V589" s="127"/>
      <c r="W589" s="127"/>
      <c r="X589" s="127"/>
      <c r="Y589" s="127"/>
    </row>
    <row r="590" spans="2:25" ht="15" outlineLevel="2" x14ac:dyDescent="0.25">
      <c r="B590" s="299"/>
      <c r="C590" s="108"/>
      <c r="D590" s="222"/>
      <c r="E590" s="101"/>
      <c r="F590" s="108"/>
      <c r="G590" s="101"/>
      <c r="H590" s="101"/>
      <c r="J590" s="163"/>
      <c r="K590" s="125"/>
      <c r="L590" s="114"/>
      <c r="M590" s="114"/>
      <c r="N590" s="238"/>
      <c r="O590" s="243"/>
      <c r="P590" s="93"/>
      <c r="Q590" s="93"/>
      <c r="R590" s="268" t="str">
        <f t="shared" si="21"/>
        <v/>
      </c>
      <c r="S590" s="274"/>
      <c r="T590" s="126"/>
      <c r="U590" s="127"/>
      <c r="V590" s="127"/>
      <c r="W590" s="127"/>
      <c r="X590" s="127"/>
      <c r="Y590" s="127"/>
    </row>
    <row r="591" spans="2:25" ht="15" outlineLevel="2" x14ac:dyDescent="0.25">
      <c r="B591" s="299"/>
      <c r="C591" s="108" t="s">
        <v>1254</v>
      </c>
      <c r="D591" s="222">
        <v>811034480</v>
      </c>
      <c r="E591" s="101" t="s">
        <v>500</v>
      </c>
      <c r="F591" s="108" t="s">
        <v>488</v>
      </c>
      <c r="G591" s="162" t="s">
        <v>501</v>
      </c>
      <c r="H591" s="101"/>
      <c r="J591" s="163">
        <v>4733146</v>
      </c>
      <c r="K591" s="125"/>
      <c r="L591" s="114"/>
      <c r="M591" s="114" t="s">
        <v>1437</v>
      </c>
      <c r="N591" s="239">
        <f t="shared" si="19"/>
        <v>4733146</v>
      </c>
      <c r="O591" s="243">
        <v>2024</v>
      </c>
      <c r="P591" s="94">
        <f>N591*VLOOKUP(O591,IPC_2024!$A:$C,3,FALSE)</f>
        <v>4733146</v>
      </c>
      <c r="Q591" s="92" t="s">
        <v>1420</v>
      </c>
      <c r="R591" s="268">
        <f t="shared" si="21"/>
        <v>7.1049585620324535E-5</v>
      </c>
      <c r="S591" s="274"/>
      <c r="T591" s="126"/>
      <c r="U591" s="127"/>
      <c r="V591" s="127"/>
      <c r="W591" s="127"/>
      <c r="X591" s="127"/>
      <c r="Y591" s="127"/>
    </row>
    <row r="592" spans="2:25" ht="15" outlineLevel="2" x14ac:dyDescent="0.25">
      <c r="B592" s="299"/>
      <c r="C592" s="108"/>
      <c r="D592" s="222"/>
      <c r="E592" s="101"/>
      <c r="F592" s="108"/>
      <c r="G592" s="162"/>
      <c r="H592" s="101"/>
      <c r="J592" s="163"/>
      <c r="K592" s="125"/>
      <c r="L592" s="114"/>
      <c r="M592" s="114"/>
      <c r="N592" s="238"/>
      <c r="O592" s="243"/>
      <c r="P592" s="93"/>
      <c r="Q592" s="93"/>
      <c r="R592" s="268" t="str">
        <f t="shared" si="21"/>
        <v/>
      </c>
      <c r="S592" s="274"/>
      <c r="T592" s="126"/>
      <c r="U592" s="127"/>
      <c r="V592" s="127"/>
      <c r="W592" s="127"/>
      <c r="X592" s="127"/>
      <c r="Y592" s="127"/>
    </row>
    <row r="593" spans="2:25" ht="15" outlineLevel="2" x14ac:dyDescent="0.25">
      <c r="B593" s="299"/>
      <c r="C593" s="108" t="s">
        <v>1254</v>
      </c>
      <c r="D593" s="222">
        <v>31282486</v>
      </c>
      <c r="E593" s="101" t="s">
        <v>492</v>
      </c>
      <c r="F593" s="108" t="s">
        <v>486</v>
      </c>
      <c r="G593" s="121" t="s">
        <v>493</v>
      </c>
      <c r="H593" s="101"/>
      <c r="J593" s="163">
        <v>15859899</v>
      </c>
      <c r="K593" s="125"/>
      <c r="L593" s="114">
        <v>45016</v>
      </c>
      <c r="M593" s="114">
        <v>45016</v>
      </c>
      <c r="N593" s="239">
        <f t="shared" si="19"/>
        <v>15859899</v>
      </c>
      <c r="O593" s="243">
        <v>2023</v>
      </c>
      <c r="P593" s="94">
        <f>N593*VLOOKUP(O593,IPC_2024!$A:$C,3,FALSE)</f>
        <v>16684613.748000002</v>
      </c>
      <c r="Q593" s="92" t="s">
        <v>1420</v>
      </c>
      <c r="R593" s="268">
        <f t="shared" si="21"/>
        <v>2.5045390381589114E-4</v>
      </c>
      <c r="S593" s="274"/>
      <c r="T593" s="126"/>
      <c r="U593" s="127"/>
      <c r="V593" s="127"/>
      <c r="W593" s="127"/>
      <c r="X593" s="127"/>
      <c r="Y593" s="127"/>
    </row>
    <row r="594" spans="2:25" ht="15" outlineLevel="2" x14ac:dyDescent="0.25">
      <c r="B594" s="299"/>
      <c r="C594" s="108"/>
      <c r="D594" s="222"/>
      <c r="E594" s="101"/>
      <c r="F594" s="108"/>
      <c r="G594" s="121"/>
      <c r="H594" s="101"/>
      <c r="J594" s="163"/>
      <c r="K594" s="125"/>
      <c r="L594" s="114"/>
      <c r="M594" s="114"/>
      <c r="N594" s="238"/>
      <c r="O594" s="243"/>
      <c r="P594" s="93"/>
      <c r="Q594" s="93"/>
      <c r="R594" s="268" t="str">
        <f t="shared" si="21"/>
        <v/>
      </c>
      <c r="S594" s="274"/>
      <c r="T594" s="126"/>
      <c r="U594" s="127"/>
      <c r="V594" s="127"/>
      <c r="W594" s="127"/>
      <c r="X594" s="127"/>
      <c r="Y594" s="127"/>
    </row>
    <row r="595" spans="2:25" ht="15" outlineLevel="2" x14ac:dyDescent="0.25">
      <c r="B595" s="299"/>
      <c r="C595" s="108" t="s">
        <v>1254</v>
      </c>
      <c r="D595" s="222">
        <v>890100251</v>
      </c>
      <c r="E595" s="101" t="s">
        <v>575</v>
      </c>
      <c r="F595" s="108" t="s">
        <v>1766</v>
      </c>
      <c r="G595" s="121" t="s">
        <v>576</v>
      </c>
      <c r="H595" s="101" t="s">
        <v>22</v>
      </c>
      <c r="J595" s="163">
        <v>274614365</v>
      </c>
      <c r="K595" s="125"/>
      <c r="L595" s="114">
        <v>44972</v>
      </c>
      <c r="M595" s="114">
        <f>+L595+30</f>
        <v>45002</v>
      </c>
      <c r="N595" s="239">
        <f t="shared" si="19"/>
        <v>274614365</v>
      </c>
      <c r="O595" s="243">
        <v>2023</v>
      </c>
      <c r="P595" s="94">
        <f>N595*VLOOKUP(O595,IPC_2024!$A:$C,3,FALSE)</f>
        <v>288894311.98000002</v>
      </c>
      <c r="Q595" s="92" t="s">
        <v>1420</v>
      </c>
      <c r="R595" s="268">
        <f t="shared" si="21"/>
        <v>4.3366127210628528E-3</v>
      </c>
      <c r="S595" s="274"/>
      <c r="T595" s="126"/>
      <c r="U595" s="127"/>
      <c r="V595" s="127"/>
      <c r="W595" s="127"/>
      <c r="X595" s="127"/>
      <c r="Y595" s="127"/>
    </row>
    <row r="596" spans="2:25" ht="15" outlineLevel="1" x14ac:dyDescent="0.25">
      <c r="B596" s="299"/>
      <c r="C596" s="113"/>
      <c r="D596" s="222"/>
      <c r="E596" s="118"/>
      <c r="F596" s="108"/>
      <c r="G596" s="121"/>
      <c r="H596" s="101"/>
      <c r="J596" s="163"/>
      <c r="K596" s="125"/>
      <c r="L596" s="114"/>
      <c r="M596" s="114"/>
      <c r="N596" s="238"/>
      <c r="O596" s="243"/>
      <c r="P596" s="93"/>
      <c r="Q596" s="93"/>
      <c r="R596" s="268" t="str">
        <f t="shared" si="21"/>
        <v/>
      </c>
      <c r="S596" s="274"/>
      <c r="T596" s="126"/>
      <c r="U596" s="127"/>
      <c r="V596" s="127"/>
      <c r="W596" s="127"/>
      <c r="X596" s="127"/>
      <c r="Y596" s="127"/>
    </row>
    <row r="597" spans="2:25" ht="15" outlineLevel="2" x14ac:dyDescent="0.25">
      <c r="B597" s="299"/>
      <c r="C597" s="108" t="s">
        <v>1254</v>
      </c>
      <c r="D597" s="222">
        <v>900600463</v>
      </c>
      <c r="E597" s="101" t="s">
        <v>523</v>
      </c>
      <c r="F597" s="108" t="s">
        <v>488</v>
      </c>
      <c r="G597" s="121" t="s">
        <v>524</v>
      </c>
      <c r="H597" s="101"/>
      <c r="J597" s="163">
        <v>295294531</v>
      </c>
      <c r="K597" s="125"/>
      <c r="L597" s="114"/>
      <c r="M597" s="114" t="s">
        <v>1437</v>
      </c>
      <c r="N597" s="239">
        <f t="shared" si="19"/>
        <v>295294531</v>
      </c>
      <c r="O597" s="243">
        <v>2024</v>
      </c>
      <c r="P597" s="94">
        <f>N597*VLOOKUP(O597,IPC_2024!$A:$C,3,FALSE)</f>
        <v>295294531</v>
      </c>
      <c r="Q597" s="92" t="s">
        <v>1420</v>
      </c>
      <c r="R597" s="268">
        <f t="shared" si="21"/>
        <v>4.4326868563737687E-3</v>
      </c>
      <c r="S597" s="274"/>
      <c r="T597" s="126"/>
      <c r="U597" s="127"/>
      <c r="V597" s="127"/>
      <c r="W597" s="127"/>
      <c r="X597" s="127"/>
      <c r="Y597" s="127"/>
    </row>
    <row r="598" spans="2:25" ht="15" outlineLevel="2" x14ac:dyDescent="0.25">
      <c r="B598" s="299"/>
      <c r="C598" s="108"/>
      <c r="D598" s="222"/>
      <c r="E598" s="101"/>
      <c r="F598" s="108"/>
      <c r="G598" s="121"/>
      <c r="H598" s="101"/>
      <c r="J598" s="163"/>
      <c r="K598" s="125"/>
      <c r="L598" s="114"/>
      <c r="M598" s="114"/>
      <c r="N598" s="238"/>
      <c r="O598" s="243"/>
      <c r="P598" s="93"/>
      <c r="Q598" s="93"/>
      <c r="R598" s="268" t="str">
        <f t="shared" si="21"/>
        <v/>
      </c>
      <c r="S598" s="274"/>
      <c r="T598" s="126"/>
      <c r="U598" s="127"/>
      <c r="V598" s="127"/>
      <c r="W598" s="127"/>
      <c r="X598" s="127"/>
      <c r="Y598" s="127"/>
    </row>
    <row r="599" spans="2:25" ht="89.25" outlineLevel="2" x14ac:dyDescent="0.25">
      <c r="B599" s="299"/>
      <c r="C599" s="108" t="s">
        <v>1254</v>
      </c>
      <c r="D599" s="222">
        <v>805017736</v>
      </c>
      <c r="E599" s="101" t="s">
        <v>628</v>
      </c>
      <c r="F599" s="108" t="s">
        <v>627</v>
      </c>
      <c r="G599" s="149" t="s">
        <v>1343</v>
      </c>
      <c r="H599" s="101" t="s">
        <v>22</v>
      </c>
      <c r="J599" s="192">
        <v>39176736</v>
      </c>
      <c r="K599" s="125"/>
      <c r="L599" s="114">
        <v>44975</v>
      </c>
      <c r="M599" s="114">
        <f t="shared" ref="M599:M615" si="22">+L599+30</f>
        <v>45005</v>
      </c>
      <c r="N599" s="238">
        <f t="shared" si="19"/>
        <v>39176736</v>
      </c>
      <c r="O599" s="243">
        <v>2023</v>
      </c>
      <c r="P599" s="93">
        <f>N599*VLOOKUP(O599,IPC_2024!$A:$C,3,FALSE)</f>
        <v>41213926.272</v>
      </c>
      <c r="Q599" s="93"/>
      <c r="R599" s="268" t="str">
        <f t="shared" si="21"/>
        <v/>
      </c>
      <c r="S599" s="274"/>
      <c r="T599" s="126"/>
      <c r="U599" s="127"/>
      <c r="V599" s="127"/>
      <c r="W599" s="127"/>
      <c r="X599" s="127"/>
      <c r="Y599" s="127"/>
    </row>
    <row r="600" spans="2:25" ht="15" outlineLevel="2" x14ac:dyDescent="0.25">
      <c r="B600" s="299"/>
      <c r="C600" s="113"/>
      <c r="D600" s="222"/>
      <c r="E600" s="101"/>
      <c r="F600" s="108" t="s">
        <v>630</v>
      </c>
      <c r="G600" s="121" t="s">
        <v>629</v>
      </c>
      <c r="H600" s="101" t="s">
        <v>22</v>
      </c>
      <c r="J600" s="192">
        <v>33679789</v>
      </c>
      <c r="K600" s="125"/>
      <c r="L600" s="114">
        <v>44984</v>
      </c>
      <c r="M600" s="114">
        <f t="shared" si="22"/>
        <v>45014</v>
      </c>
      <c r="N600" s="238">
        <f t="shared" si="19"/>
        <v>33679789</v>
      </c>
      <c r="O600" s="243">
        <v>2023</v>
      </c>
      <c r="P600" s="93">
        <f>N600*VLOOKUP(O600,IPC_2024!$A:$C,3,FALSE)</f>
        <v>35431138.028000005</v>
      </c>
      <c r="Q600" s="93"/>
      <c r="R600" s="268" t="str">
        <f t="shared" si="21"/>
        <v/>
      </c>
      <c r="S600" s="274"/>
      <c r="T600" s="126"/>
      <c r="U600" s="127"/>
      <c r="V600" s="127"/>
      <c r="W600" s="127"/>
      <c r="X600" s="127"/>
      <c r="Y600" s="127"/>
    </row>
    <row r="601" spans="2:25" ht="15" outlineLevel="2" x14ac:dyDescent="0.25">
      <c r="B601" s="299"/>
      <c r="C601" s="113"/>
      <c r="D601" s="222"/>
      <c r="E601" s="101"/>
      <c r="F601" s="108" t="s">
        <v>631</v>
      </c>
      <c r="G601" s="121" t="s">
        <v>629</v>
      </c>
      <c r="H601" s="101" t="s">
        <v>22</v>
      </c>
      <c r="J601" s="192">
        <v>5737704</v>
      </c>
      <c r="K601" s="125"/>
      <c r="L601" s="114">
        <v>44991</v>
      </c>
      <c r="M601" s="114">
        <f t="shared" si="22"/>
        <v>45021</v>
      </c>
      <c r="N601" s="238">
        <f t="shared" si="19"/>
        <v>5737704</v>
      </c>
      <c r="O601" s="243">
        <v>2023</v>
      </c>
      <c r="P601" s="93">
        <f>N601*VLOOKUP(O601,IPC_2024!$A:$C,3,FALSE)</f>
        <v>6036064.608</v>
      </c>
      <c r="Q601" s="93"/>
      <c r="R601" s="268" t="str">
        <f t="shared" si="21"/>
        <v/>
      </c>
      <c r="S601" s="274"/>
      <c r="T601" s="126"/>
      <c r="U601" s="127"/>
      <c r="V601" s="127"/>
      <c r="W601" s="127"/>
      <c r="X601" s="127"/>
      <c r="Y601" s="127"/>
    </row>
    <row r="602" spans="2:25" ht="15" outlineLevel="2" x14ac:dyDescent="0.25">
      <c r="B602" s="299"/>
      <c r="C602" s="113"/>
      <c r="D602" s="222"/>
      <c r="E602" s="101"/>
      <c r="F602" s="108" t="s">
        <v>632</v>
      </c>
      <c r="G602" s="121" t="s">
        <v>629</v>
      </c>
      <c r="H602" s="101" t="s">
        <v>22</v>
      </c>
      <c r="J602" s="192">
        <v>27935293</v>
      </c>
      <c r="K602" s="125"/>
      <c r="L602" s="114">
        <v>44991</v>
      </c>
      <c r="M602" s="114">
        <f t="shared" si="22"/>
        <v>45021</v>
      </c>
      <c r="N602" s="238">
        <f t="shared" si="19"/>
        <v>27935293</v>
      </c>
      <c r="O602" s="243">
        <v>2023</v>
      </c>
      <c r="P602" s="93">
        <f>N602*VLOOKUP(O602,IPC_2024!$A:$C,3,FALSE)</f>
        <v>29387928.236000001</v>
      </c>
      <c r="Q602" s="93"/>
      <c r="R602" s="268" t="str">
        <f t="shared" si="21"/>
        <v/>
      </c>
      <c r="S602" s="274"/>
      <c r="T602" s="126"/>
      <c r="U602" s="127"/>
      <c r="V602" s="127"/>
      <c r="W602" s="127"/>
      <c r="X602" s="127"/>
      <c r="Y602" s="127"/>
    </row>
    <row r="603" spans="2:25" ht="15" outlineLevel="2" x14ac:dyDescent="0.25">
      <c r="B603" s="299"/>
      <c r="C603" s="113"/>
      <c r="D603" s="222"/>
      <c r="E603" s="101"/>
      <c r="F603" s="108" t="s">
        <v>633</v>
      </c>
      <c r="G603" s="121" t="s">
        <v>629</v>
      </c>
      <c r="H603" s="101" t="s">
        <v>22</v>
      </c>
      <c r="J603" s="192">
        <v>3176611</v>
      </c>
      <c r="K603" s="125"/>
      <c r="L603" s="114">
        <v>44991</v>
      </c>
      <c r="M603" s="114">
        <f t="shared" si="22"/>
        <v>45021</v>
      </c>
      <c r="N603" s="238">
        <f t="shared" ref="N603:N666" si="23">+J603</f>
        <v>3176611</v>
      </c>
      <c r="O603" s="243">
        <v>2023</v>
      </c>
      <c r="P603" s="93">
        <f>N603*VLOOKUP(O603,IPC_2024!$A:$C,3,FALSE)</f>
        <v>3341794.7720000003</v>
      </c>
      <c r="Q603" s="93"/>
      <c r="R603" s="268" t="str">
        <f t="shared" si="21"/>
        <v/>
      </c>
      <c r="S603" s="274"/>
      <c r="T603" s="126"/>
      <c r="U603" s="127"/>
      <c r="V603" s="127"/>
      <c r="W603" s="127"/>
      <c r="X603" s="127"/>
      <c r="Y603" s="127"/>
    </row>
    <row r="604" spans="2:25" ht="15" outlineLevel="2" x14ac:dyDescent="0.25">
      <c r="B604" s="299"/>
      <c r="C604" s="113"/>
      <c r="D604" s="222"/>
      <c r="E604" s="101"/>
      <c r="F604" s="108" t="s">
        <v>634</v>
      </c>
      <c r="G604" s="121" t="s">
        <v>629</v>
      </c>
      <c r="H604" s="101" t="s">
        <v>22</v>
      </c>
      <c r="J604" s="192">
        <v>8109255</v>
      </c>
      <c r="K604" s="125"/>
      <c r="L604" s="114">
        <v>44991</v>
      </c>
      <c r="M604" s="114">
        <f t="shared" si="22"/>
        <v>45021</v>
      </c>
      <c r="N604" s="238">
        <f t="shared" si="23"/>
        <v>8109255</v>
      </c>
      <c r="O604" s="243">
        <v>2023</v>
      </c>
      <c r="P604" s="93">
        <f>N604*VLOOKUP(O604,IPC_2024!$A:$C,3,FALSE)</f>
        <v>8530936.2599999998</v>
      </c>
      <c r="Q604" s="93"/>
      <c r="R604" s="268" t="str">
        <f t="shared" si="21"/>
        <v/>
      </c>
      <c r="S604" s="274"/>
      <c r="T604" s="126"/>
      <c r="U604" s="127"/>
      <c r="V604" s="127"/>
      <c r="W604" s="127"/>
      <c r="X604" s="127"/>
      <c r="Y604" s="127"/>
    </row>
    <row r="605" spans="2:25" ht="15" outlineLevel="2" x14ac:dyDescent="0.25">
      <c r="B605" s="299"/>
      <c r="C605" s="113"/>
      <c r="D605" s="222"/>
      <c r="E605" s="101"/>
      <c r="F605" s="108" t="s">
        <v>635</v>
      </c>
      <c r="G605" s="121" t="s">
        <v>629</v>
      </c>
      <c r="H605" s="101" t="s">
        <v>22</v>
      </c>
      <c r="J605" s="192">
        <v>3451595</v>
      </c>
      <c r="K605" s="125"/>
      <c r="L605" s="114">
        <v>44991</v>
      </c>
      <c r="M605" s="114">
        <f t="shared" si="22"/>
        <v>45021</v>
      </c>
      <c r="N605" s="238">
        <f t="shared" si="23"/>
        <v>3451595</v>
      </c>
      <c r="O605" s="243">
        <v>2023</v>
      </c>
      <c r="P605" s="93">
        <f>N605*VLOOKUP(O605,IPC_2024!$A:$C,3,FALSE)</f>
        <v>3631077.94</v>
      </c>
      <c r="Q605" s="93"/>
      <c r="R605" s="268" t="str">
        <f t="shared" si="21"/>
        <v/>
      </c>
      <c r="S605" s="274"/>
      <c r="T605" s="126"/>
      <c r="U605" s="127"/>
      <c r="V605" s="127"/>
      <c r="W605" s="127"/>
      <c r="X605" s="127"/>
      <c r="Y605" s="127"/>
    </row>
    <row r="606" spans="2:25" ht="15" outlineLevel="2" x14ac:dyDescent="0.25">
      <c r="B606" s="299"/>
      <c r="C606" s="113"/>
      <c r="D606" s="222"/>
      <c r="E606" s="101"/>
      <c r="F606" s="108" t="s">
        <v>636</v>
      </c>
      <c r="G606" s="121" t="s">
        <v>629</v>
      </c>
      <c r="H606" s="101" t="s">
        <v>22</v>
      </c>
      <c r="J606" s="192">
        <v>2479008</v>
      </c>
      <c r="K606" s="125"/>
      <c r="L606" s="114">
        <v>44991</v>
      </c>
      <c r="M606" s="114">
        <f t="shared" si="22"/>
        <v>45021</v>
      </c>
      <c r="N606" s="238">
        <f t="shared" si="23"/>
        <v>2479008</v>
      </c>
      <c r="O606" s="243">
        <v>2023</v>
      </c>
      <c r="P606" s="93">
        <f>N606*VLOOKUP(O606,IPC_2024!$A:$C,3,FALSE)</f>
        <v>2607916.4160000002</v>
      </c>
      <c r="Q606" s="93"/>
      <c r="R606" s="268" t="str">
        <f t="shared" si="21"/>
        <v/>
      </c>
      <c r="S606" s="274"/>
      <c r="T606" s="126"/>
      <c r="U606" s="127"/>
      <c r="V606" s="127"/>
      <c r="W606" s="127"/>
      <c r="X606" s="127"/>
      <c r="Y606" s="127"/>
    </row>
    <row r="607" spans="2:25" ht="15" outlineLevel="2" x14ac:dyDescent="0.25">
      <c r="B607" s="299"/>
      <c r="C607" s="113"/>
      <c r="D607" s="222"/>
      <c r="E607" s="101"/>
      <c r="F607" s="108" t="s">
        <v>637</v>
      </c>
      <c r="G607" s="121" t="s">
        <v>629</v>
      </c>
      <c r="H607" s="101" t="s">
        <v>22</v>
      </c>
      <c r="J607" s="192">
        <v>26140807</v>
      </c>
      <c r="K607" s="125"/>
      <c r="L607" s="114">
        <v>44991</v>
      </c>
      <c r="M607" s="114">
        <f t="shared" si="22"/>
        <v>45021</v>
      </c>
      <c r="N607" s="238">
        <f t="shared" si="23"/>
        <v>26140807</v>
      </c>
      <c r="O607" s="243">
        <v>2023</v>
      </c>
      <c r="P607" s="93">
        <f>N607*VLOOKUP(O607,IPC_2024!$A:$C,3,FALSE)</f>
        <v>27500128.964000002</v>
      </c>
      <c r="Q607" s="93"/>
      <c r="R607" s="268" t="str">
        <f t="shared" si="21"/>
        <v/>
      </c>
      <c r="S607" s="274"/>
      <c r="T607" s="126"/>
      <c r="U607" s="127"/>
      <c r="V607" s="127"/>
      <c r="W607" s="127"/>
      <c r="X607" s="127"/>
      <c r="Y607" s="127"/>
    </row>
    <row r="608" spans="2:25" ht="15" outlineLevel="2" x14ac:dyDescent="0.25">
      <c r="B608" s="299"/>
      <c r="C608" s="113"/>
      <c r="D608" s="222"/>
      <c r="E608" s="101"/>
      <c r="F608" s="108" t="s">
        <v>638</v>
      </c>
      <c r="G608" s="121" t="s">
        <v>629</v>
      </c>
      <c r="H608" s="101" t="s">
        <v>22</v>
      </c>
      <c r="J608" s="192">
        <v>1876749</v>
      </c>
      <c r="K608" s="125"/>
      <c r="L608" s="114">
        <v>44991</v>
      </c>
      <c r="M608" s="114">
        <f t="shared" si="22"/>
        <v>45021</v>
      </c>
      <c r="N608" s="238">
        <f t="shared" si="23"/>
        <v>1876749</v>
      </c>
      <c r="O608" s="243">
        <v>2023</v>
      </c>
      <c r="P608" s="93">
        <f>N608*VLOOKUP(O608,IPC_2024!$A:$C,3,FALSE)</f>
        <v>1974339.9480000001</v>
      </c>
      <c r="Q608" s="93"/>
      <c r="R608" s="268" t="str">
        <f t="shared" si="21"/>
        <v/>
      </c>
      <c r="S608" s="274"/>
      <c r="T608" s="126"/>
      <c r="U608" s="127"/>
      <c r="V608" s="127"/>
      <c r="W608" s="127"/>
      <c r="X608" s="127"/>
      <c r="Y608" s="127"/>
    </row>
    <row r="609" spans="2:25" ht="15" outlineLevel="2" x14ac:dyDescent="0.25">
      <c r="B609" s="299"/>
      <c r="C609" s="113"/>
      <c r="D609" s="222"/>
      <c r="E609" s="101"/>
      <c r="F609" s="108" t="s">
        <v>639</v>
      </c>
      <c r="G609" s="121" t="s">
        <v>629</v>
      </c>
      <c r="H609" s="101" t="s">
        <v>22</v>
      </c>
      <c r="J609" s="192">
        <v>5974044</v>
      </c>
      <c r="K609" s="125"/>
      <c r="L609" s="114">
        <v>45008</v>
      </c>
      <c r="M609" s="114">
        <f t="shared" si="22"/>
        <v>45038</v>
      </c>
      <c r="N609" s="238">
        <f t="shared" si="23"/>
        <v>5974044</v>
      </c>
      <c r="O609" s="243">
        <v>2023</v>
      </c>
      <c r="P609" s="93">
        <f>N609*VLOOKUP(O609,IPC_2024!$A:$C,3,FALSE)</f>
        <v>6284694.2880000006</v>
      </c>
      <c r="Q609" s="93"/>
      <c r="R609" s="268" t="str">
        <f t="shared" si="21"/>
        <v/>
      </c>
      <c r="S609" s="274"/>
      <c r="T609" s="126"/>
      <c r="U609" s="127"/>
      <c r="V609" s="127"/>
      <c r="W609" s="127"/>
      <c r="X609" s="127"/>
      <c r="Y609" s="127"/>
    </row>
    <row r="610" spans="2:25" ht="15" outlineLevel="2" x14ac:dyDescent="0.25">
      <c r="B610" s="299"/>
      <c r="C610" s="113"/>
      <c r="D610" s="222"/>
      <c r="E610" s="101"/>
      <c r="F610" s="108" t="s">
        <v>640</v>
      </c>
      <c r="G610" s="121" t="s">
        <v>629</v>
      </c>
      <c r="H610" s="101" t="s">
        <v>22</v>
      </c>
      <c r="J610" s="192">
        <v>2109156</v>
      </c>
      <c r="K610" s="125"/>
      <c r="L610" s="114">
        <v>45008</v>
      </c>
      <c r="M610" s="114">
        <f t="shared" si="22"/>
        <v>45038</v>
      </c>
      <c r="N610" s="238">
        <f t="shared" si="23"/>
        <v>2109156</v>
      </c>
      <c r="O610" s="243">
        <v>2023</v>
      </c>
      <c r="P610" s="93">
        <f>N610*VLOOKUP(O610,IPC_2024!$A:$C,3,FALSE)</f>
        <v>2218832.1120000002</v>
      </c>
      <c r="Q610" s="93"/>
      <c r="R610" s="268" t="str">
        <f t="shared" si="21"/>
        <v/>
      </c>
      <c r="S610" s="274"/>
      <c r="T610" s="126"/>
      <c r="U610" s="127"/>
      <c r="V610" s="127"/>
      <c r="W610" s="127"/>
      <c r="X610" s="127"/>
      <c r="Y610" s="127"/>
    </row>
    <row r="611" spans="2:25" ht="15" outlineLevel="2" x14ac:dyDescent="0.25">
      <c r="B611" s="299"/>
      <c r="C611" s="113"/>
      <c r="D611" s="222"/>
      <c r="E611" s="101"/>
      <c r="F611" s="108" t="s">
        <v>641</v>
      </c>
      <c r="G611" s="121" t="s">
        <v>629</v>
      </c>
      <c r="H611" s="101" t="s">
        <v>22</v>
      </c>
      <c r="J611" s="192">
        <v>21425534</v>
      </c>
      <c r="K611" s="125"/>
      <c r="L611" s="114">
        <v>45008</v>
      </c>
      <c r="M611" s="114">
        <f t="shared" si="22"/>
        <v>45038</v>
      </c>
      <c r="N611" s="238">
        <f t="shared" si="23"/>
        <v>21425534</v>
      </c>
      <c r="O611" s="243">
        <v>2023</v>
      </c>
      <c r="P611" s="93">
        <f>N611*VLOOKUP(O611,IPC_2024!$A:$C,3,FALSE)</f>
        <v>22539661.767999999</v>
      </c>
      <c r="Q611" s="93"/>
      <c r="R611" s="268" t="str">
        <f t="shared" si="21"/>
        <v/>
      </c>
      <c r="S611" s="274"/>
      <c r="T611" s="126"/>
      <c r="U611" s="127"/>
      <c r="V611" s="127"/>
      <c r="W611" s="127"/>
      <c r="X611" s="127"/>
      <c r="Y611" s="127"/>
    </row>
    <row r="612" spans="2:25" ht="15" outlineLevel="2" x14ac:dyDescent="0.25">
      <c r="B612" s="299"/>
      <c r="C612" s="113"/>
      <c r="D612" s="222"/>
      <c r="E612" s="101"/>
      <c r="F612" s="108" t="s">
        <v>642</v>
      </c>
      <c r="G612" s="121" t="s">
        <v>629</v>
      </c>
      <c r="H612" s="101" t="s">
        <v>22</v>
      </c>
      <c r="J612" s="192">
        <v>3670531</v>
      </c>
      <c r="K612" s="125"/>
      <c r="L612" s="114">
        <v>45010</v>
      </c>
      <c r="M612" s="114">
        <f t="shared" si="22"/>
        <v>45040</v>
      </c>
      <c r="N612" s="238">
        <f t="shared" si="23"/>
        <v>3670531</v>
      </c>
      <c r="O612" s="243">
        <v>2023</v>
      </c>
      <c r="P612" s="93">
        <f>N612*VLOOKUP(O612,IPC_2024!$A:$C,3,FALSE)</f>
        <v>3861398.6120000002</v>
      </c>
      <c r="Q612" s="93"/>
      <c r="R612" s="268" t="str">
        <f t="shared" si="21"/>
        <v/>
      </c>
      <c r="S612" s="274"/>
      <c r="T612" s="126"/>
      <c r="U612" s="127"/>
      <c r="V612" s="127"/>
      <c r="W612" s="127"/>
      <c r="X612" s="127"/>
      <c r="Y612" s="127"/>
    </row>
    <row r="613" spans="2:25" ht="15" outlineLevel="2" x14ac:dyDescent="0.25">
      <c r="B613" s="299"/>
      <c r="C613" s="113"/>
      <c r="D613" s="222"/>
      <c r="E613" s="101"/>
      <c r="F613" s="108" t="s">
        <v>643</v>
      </c>
      <c r="G613" s="121" t="s">
        <v>629</v>
      </c>
      <c r="H613" s="101" t="s">
        <v>22</v>
      </c>
      <c r="J613" s="192">
        <v>5396812</v>
      </c>
      <c r="K613" s="125"/>
      <c r="L613" s="114">
        <v>45012</v>
      </c>
      <c r="M613" s="114">
        <f t="shared" si="22"/>
        <v>45042</v>
      </c>
      <c r="N613" s="238">
        <f t="shared" si="23"/>
        <v>5396812</v>
      </c>
      <c r="O613" s="243">
        <v>2023</v>
      </c>
      <c r="P613" s="93">
        <f>N613*VLOOKUP(O613,IPC_2024!$A:$C,3,FALSE)</f>
        <v>5677446.2240000004</v>
      </c>
      <c r="Q613" s="93"/>
      <c r="R613" s="268" t="str">
        <f t="shared" si="21"/>
        <v/>
      </c>
      <c r="S613" s="274"/>
      <c r="T613" s="126"/>
      <c r="U613" s="127"/>
      <c r="V613" s="127"/>
      <c r="W613" s="127"/>
      <c r="X613" s="127"/>
      <c r="Y613" s="127"/>
    </row>
    <row r="614" spans="2:25" ht="15" outlineLevel="2" x14ac:dyDescent="0.25">
      <c r="B614" s="299"/>
      <c r="C614" s="113"/>
      <c r="D614" s="222"/>
      <c r="E614" s="101"/>
      <c r="F614" s="108" t="s">
        <v>644</v>
      </c>
      <c r="G614" s="121" t="s">
        <v>629</v>
      </c>
      <c r="H614" s="101" t="s">
        <v>22</v>
      </c>
      <c r="J614" s="192">
        <v>14753750</v>
      </c>
      <c r="K614" s="125"/>
      <c r="L614" s="114">
        <v>45012</v>
      </c>
      <c r="M614" s="114">
        <f t="shared" si="22"/>
        <v>45042</v>
      </c>
      <c r="N614" s="238">
        <f t="shared" si="23"/>
        <v>14753750</v>
      </c>
      <c r="O614" s="243">
        <v>2023</v>
      </c>
      <c r="P614" s="93">
        <f>N614*VLOOKUP(O614,IPC_2024!$A:$C,3,FALSE)</f>
        <v>15520945</v>
      </c>
      <c r="Q614" s="93"/>
      <c r="R614" s="268" t="str">
        <f t="shared" si="21"/>
        <v/>
      </c>
      <c r="S614" s="274"/>
      <c r="T614" s="126"/>
      <c r="U614" s="127"/>
      <c r="V614" s="127"/>
      <c r="W614" s="127"/>
      <c r="X614" s="127"/>
      <c r="Y614" s="127"/>
    </row>
    <row r="615" spans="2:25" ht="15" outlineLevel="2" x14ac:dyDescent="0.25">
      <c r="B615" s="299"/>
      <c r="C615" s="113"/>
      <c r="D615" s="222"/>
      <c r="E615" s="101"/>
      <c r="F615" s="108" t="s">
        <v>645</v>
      </c>
      <c r="G615" s="121" t="s">
        <v>629</v>
      </c>
      <c r="H615" s="101" t="s">
        <v>22</v>
      </c>
      <c r="J615" s="192">
        <v>15252971</v>
      </c>
      <c r="K615" s="125"/>
      <c r="L615" s="114">
        <v>45012</v>
      </c>
      <c r="M615" s="114">
        <f t="shared" si="22"/>
        <v>45042</v>
      </c>
      <c r="N615" s="238">
        <f t="shared" si="23"/>
        <v>15252971</v>
      </c>
      <c r="O615" s="243">
        <v>2023</v>
      </c>
      <c r="P615" s="93">
        <f>N615*VLOOKUP(O615,IPC_2024!$A:$C,3,FALSE)</f>
        <v>16046125.492000001</v>
      </c>
      <c r="Q615" s="93"/>
      <c r="R615" s="268" t="str">
        <f t="shared" si="21"/>
        <v/>
      </c>
      <c r="S615" s="274"/>
      <c r="T615" s="126"/>
      <c r="U615" s="127"/>
      <c r="V615" s="127"/>
      <c r="W615" s="127"/>
      <c r="X615" s="127"/>
      <c r="Y615" s="127"/>
    </row>
    <row r="616" spans="2:25" ht="15" outlineLevel="2" x14ac:dyDescent="0.25">
      <c r="B616" s="299"/>
      <c r="C616" s="113"/>
      <c r="D616" s="222"/>
      <c r="E616" s="101"/>
      <c r="F616" s="108" t="s">
        <v>1763</v>
      </c>
      <c r="G616" s="121"/>
      <c r="H616" s="101"/>
      <c r="J616" s="192">
        <v>831405.92</v>
      </c>
      <c r="K616" s="125"/>
      <c r="L616" s="114"/>
      <c r="M616" s="114">
        <v>44967</v>
      </c>
      <c r="N616" s="238">
        <f t="shared" si="23"/>
        <v>831405.92</v>
      </c>
      <c r="O616" s="243">
        <v>2023</v>
      </c>
      <c r="P616" s="93">
        <f>N616*VLOOKUP(O616,IPC_2024!$A:$C,3,FALSE)</f>
        <v>874639.02784000011</v>
      </c>
      <c r="Q616" s="93"/>
      <c r="R616" s="268" t="str">
        <f t="shared" si="21"/>
        <v/>
      </c>
      <c r="S616" s="274"/>
      <c r="T616" s="126"/>
      <c r="U616" s="127"/>
      <c r="V616" s="127"/>
      <c r="W616" s="127"/>
      <c r="X616" s="127"/>
      <c r="Y616" s="127"/>
    </row>
    <row r="617" spans="2:25" ht="15" outlineLevel="2" x14ac:dyDescent="0.25">
      <c r="B617" s="299"/>
      <c r="C617" s="113"/>
      <c r="D617" s="222"/>
      <c r="E617" s="101"/>
      <c r="F617" s="108" t="s">
        <v>1764</v>
      </c>
      <c r="G617" s="121"/>
      <c r="H617" s="101"/>
      <c r="J617" s="192">
        <v>595417</v>
      </c>
      <c r="K617" s="125"/>
      <c r="L617" s="114"/>
      <c r="M617" s="114">
        <v>44975</v>
      </c>
      <c r="N617" s="238">
        <f t="shared" si="23"/>
        <v>595417</v>
      </c>
      <c r="O617" s="243">
        <v>2023</v>
      </c>
      <c r="P617" s="93">
        <f>N617*VLOOKUP(O617,IPC_2024!$A:$C,3,FALSE)</f>
        <v>626378.68400000001</v>
      </c>
      <c r="Q617" s="93"/>
      <c r="R617" s="268" t="str">
        <f t="shared" si="21"/>
        <v/>
      </c>
      <c r="S617" s="274"/>
      <c r="T617" s="126"/>
      <c r="U617" s="127"/>
      <c r="V617" s="127"/>
      <c r="W617" s="127"/>
      <c r="X617" s="127"/>
      <c r="Y617" s="127"/>
    </row>
    <row r="618" spans="2:25" ht="15" outlineLevel="2" x14ac:dyDescent="0.25">
      <c r="B618" s="299"/>
      <c r="C618" s="113"/>
      <c r="D618" s="222"/>
      <c r="E618" s="101"/>
      <c r="F618" s="108" t="s">
        <v>1765</v>
      </c>
      <c r="G618" s="121"/>
      <c r="H618" s="101"/>
      <c r="J618" s="192">
        <v>178876.26</v>
      </c>
      <c r="K618" s="125"/>
      <c r="L618" s="114"/>
      <c r="M618" s="114">
        <v>44982</v>
      </c>
      <c r="N618" s="238">
        <f t="shared" si="23"/>
        <v>178876.26</v>
      </c>
      <c r="O618" s="243">
        <v>2023</v>
      </c>
      <c r="P618" s="93">
        <f>N618*VLOOKUP(O618,IPC_2024!$A:$C,3,FALSE)</f>
        <v>188177.82552000001</v>
      </c>
      <c r="Q618" s="93"/>
      <c r="R618" s="268" t="str">
        <f t="shared" si="21"/>
        <v/>
      </c>
      <c r="S618" s="274"/>
      <c r="T618" s="126"/>
      <c r="U618" s="127"/>
      <c r="V618" s="127"/>
      <c r="W618" s="127"/>
      <c r="X618" s="127"/>
      <c r="Y618" s="127"/>
    </row>
    <row r="619" spans="2:25" ht="15" outlineLevel="1" x14ac:dyDescent="0.25">
      <c r="B619" s="299"/>
      <c r="C619" s="113"/>
      <c r="D619" s="222"/>
      <c r="E619" s="118" t="s">
        <v>1169</v>
      </c>
      <c r="F619" s="113" t="s">
        <v>1485</v>
      </c>
      <c r="G619" s="121"/>
      <c r="H619" s="101"/>
      <c r="J619" s="163">
        <f>SUM(J599:J618)</f>
        <v>221952044.17999998</v>
      </c>
      <c r="K619" s="125"/>
      <c r="L619" s="114"/>
      <c r="M619" s="114"/>
      <c r="N619" s="239">
        <f>SUM(N599:N618)</f>
        <v>221952044.17999998</v>
      </c>
      <c r="O619" s="243"/>
      <c r="P619" s="94">
        <f>SUM(P599:P618)</f>
        <v>233493550.47735998</v>
      </c>
      <c r="Q619" s="92" t="s">
        <v>1420</v>
      </c>
      <c r="R619" s="268">
        <f t="shared" si="21"/>
        <v>3.5049880156738785E-3</v>
      </c>
      <c r="S619" s="274"/>
      <c r="T619" s="126"/>
      <c r="U619" s="127"/>
      <c r="V619" s="127"/>
      <c r="W619" s="127"/>
      <c r="X619" s="127"/>
      <c r="Y619" s="127"/>
    </row>
    <row r="620" spans="2:25" ht="15" outlineLevel="1" x14ac:dyDescent="0.25">
      <c r="B620" s="299"/>
      <c r="C620" s="113"/>
      <c r="D620" s="222"/>
      <c r="E620" s="118"/>
      <c r="F620" s="108"/>
      <c r="G620" s="121"/>
      <c r="H620" s="101"/>
      <c r="J620" s="163"/>
      <c r="K620" s="125"/>
      <c r="L620" s="114"/>
      <c r="M620" s="114"/>
      <c r="N620" s="238"/>
      <c r="O620" s="243"/>
      <c r="P620" s="93"/>
      <c r="Q620" s="93"/>
      <c r="R620" s="268" t="str">
        <f t="shared" si="21"/>
        <v/>
      </c>
      <c r="S620" s="274"/>
      <c r="T620" s="126"/>
      <c r="U620" s="127"/>
      <c r="V620" s="127"/>
      <c r="W620" s="127"/>
      <c r="X620" s="127"/>
      <c r="Y620" s="127"/>
    </row>
    <row r="621" spans="2:25" ht="15" outlineLevel="2" x14ac:dyDescent="0.25">
      <c r="B621" s="299"/>
      <c r="C621" s="108" t="s">
        <v>1254</v>
      </c>
      <c r="D621" s="222">
        <v>900863147</v>
      </c>
      <c r="E621" s="101" t="s">
        <v>541</v>
      </c>
      <c r="F621" s="108" t="s">
        <v>486</v>
      </c>
      <c r="G621" s="101" t="s">
        <v>542</v>
      </c>
      <c r="H621" s="101"/>
      <c r="J621" s="163">
        <v>3295520</v>
      </c>
      <c r="K621" s="125"/>
      <c r="L621" s="114"/>
      <c r="M621" s="114" t="s">
        <v>1437</v>
      </c>
      <c r="N621" s="239">
        <f t="shared" si="23"/>
        <v>3295520</v>
      </c>
      <c r="O621" s="243">
        <v>2024</v>
      </c>
      <c r="P621" s="94">
        <f>N621*VLOOKUP(O621,IPC_2024!$A:$C,3,FALSE)</f>
        <v>3295520</v>
      </c>
      <c r="Q621" s="92" t="s">
        <v>1420</v>
      </c>
      <c r="R621" s="268">
        <f t="shared" si="21"/>
        <v>4.946928119341594E-5</v>
      </c>
      <c r="S621" s="274"/>
      <c r="T621" s="126"/>
      <c r="U621" s="127"/>
      <c r="V621" s="127"/>
      <c r="W621" s="127"/>
      <c r="X621" s="127"/>
      <c r="Y621" s="127"/>
    </row>
    <row r="622" spans="2:25" ht="15" outlineLevel="2" x14ac:dyDescent="0.25">
      <c r="B622" s="299"/>
      <c r="C622" s="108"/>
      <c r="D622" s="222"/>
      <c r="E622" s="101"/>
      <c r="F622" s="108"/>
      <c r="G622" s="101"/>
      <c r="H622" s="101"/>
      <c r="J622" s="163"/>
      <c r="K622" s="125"/>
      <c r="L622" s="114"/>
      <c r="M622" s="114"/>
      <c r="N622" s="238"/>
      <c r="O622" s="243"/>
      <c r="P622" s="93"/>
      <c r="Q622" s="93"/>
      <c r="R622" s="268" t="str">
        <f t="shared" si="21"/>
        <v/>
      </c>
      <c r="S622" s="274"/>
      <c r="T622" s="126"/>
      <c r="U622" s="127"/>
      <c r="V622" s="127"/>
      <c r="W622" s="127"/>
      <c r="X622" s="127"/>
      <c r="Y622" s="127"/>
    </row>
    <row r="623" spans="2:25" ht="15" outlineLevel="2" x14ac:dyDescent="0.25">
      <c r="B623" s="299"/>
      <c r="C623" s="108" t="s">
        <v>1254</v>
      </c>
      <c r="D623" s="222">
        <v>900470358</v>
      </c>
      <c r="E623" s="101" t="s">
        <v>517</v>
      </c>
      <c r="F623" s="108" t="s">
        <v>488</v>
      </c>
      <c r="G623" s="101" t="s">
        <v>518</v>
      </c>
      <c r="H623" s="101"/>
      <c r="J623" s="163">
        <v>61373810</v>
      </c>
      <c r="K623" s="125"/>
      <c r="L623" s="114"/>
      <c r="M623" s="114" t="s">
        <v>1437</v>
      </c>
      <c r="N623" s="239">
        <f t="shared" si="23"/>
        <v>61373810</v>
      </c>
      <c r="O623" s="243">
        <v>2024</v>
      </c>
      <c r="P623" s="94">
        <f>N623*VLOOKUP(O623,IPC_2024!$A:$C,3,FALSE)</f>
        <v>61373810</v>
      </c>
      <c r="Q623" s="92" t="s">
        <v>1420</v>
      </c>
      <c r="R623" s="268">
        <f t="shared" si="21"/>
        <v>9.2128655411021128E-4</v>
      </c>
      <c r="S623" s="274"/>
      <c r="T623" s="126"/>
      <c r="U623" s="127"/>
      <c r="V623" s="127"/>
      <c r="W623" s="127"/>
      <c r="X623" s="127"/>
      <c r="Y623" s="127"/>
    </row>
    <row r="624" spans="2:25" ht="15" outlineLevel="2" x14ac:dyDescent="0.25">
      <c r="B624" s="299"/>
      <c r="C624" s="108"/>
      <c r="D624" s="222"/>
      <c r="E624" s="101"/>
      <c r="F624" s="108"/>
      <c r="G624" s="101"/>
      <c r="H624" s="101"/>
      <c r="J624" s="163"/>
      <c r="K624" s="125"/>
      <c r="L624" s="114"/>
      <c r="M624" s="114"/>
      <c r="N624" s="238"/>
      <c r="O624" s="243"/>
      <c r="P624" s="93"/>
      <c r="Q624" s="93"/>
      <c r="R624" s="268" t="str">
        <f t="shared" si="21"/>
        <v/>
      </c>
      <c r="S624" s="274"/>
      <c r="T624" s="126"/>
      <c r="U624" s="127"/>
      <c r="V624" s="127"/>
      <c r="W624" s="127"/>
      <c r="X624" s="127"/>
      <c r="Y624" s="127"/>
    </row>
    <row r="625" spans="2:25" ht="15" outlineLevel="2" x14ac:dyDescent="0.25">
      <c r="B625" s="299"/>
      <c r="C625" s="108" t="s">
        <v>1254</v>
      </c>
      <c r="D625" s="222">
        <v>901117648</v>
      </c>
      <c r="E625" s="101" t="s">
        <v>551</v>
      </c>
      <c r="F625" s="108" t="s">
        <v>486</v>
      </c>
      <c r="G625" s="121" t="s">
        <v>1277</v>
      </c>
      <c r="H625" s="101" t="s">
        <v>1276</v>
      </c>
      <c r="J625" s="163">
        <v>72272105</v>
      </c>
      <c r="K625" s="125"/>
      <c r="L625" s="114"/>
      <c r="M625" s="114" t="s">
        <v>1437</v>
      </c>
      <c r="N625" s="239">
        <f t="shared" si="23"/>
        <v>72272105</v>
      </c>
      <c r="O625" s="243">
        <v>2024</v>
      </c>
      <c r="P625" s="94">
        <f>N625*VLOOKUP(O625,IPC_2024!$A:$C,3,FALSE)</f>
        <v>72272105</v>
      </c>
      <c r="Q625" s="92" t="s">
        <v>1420</v>
      </c>
      <c r="R625" s="268">
        <f t="shared" si="21"/>
        <v>1.0848816225315222E-3</v>
      </c>
      <c r="S625" s="274"/>
      <c r="T625" s="126"/>
      <c r="U625" s="127"/>
      <c r="V625" s="127"/>
      <c r="W625" s="127"/>
      <c r="X625" s="127"/>
      <c r="Y625" s="127"/>
    </row>
    <row r="626" spans="2:25" ht="15" outlineLevel="2" x14ac:dyDescent="0.25">
      <c r="B626" s="299"/>
      <c r="C626" s="108"/>
      <c r="D626" s="222"/>
      <c r="E626" s="101"/>
      <c r="F626" s="108"/>
      <c r="G626" s="121"/>
      <c r="H626" s="101"/>
      <c r="J626" s="163"/>
      <c r="K626" s="125"/>
      <c r="L626" s="114"/>
      <c r="M626" s="114"/>
      <c r="N626" s="238"/>
      <c r="O626" s="243"/>
      <c r="P626" s="93"/>
      <c r="Q626" s="93"/>
      <c r="R626" s="268" t="str">
        <f t="shared" si="21"/>
        <v/>
      </c>
      <c r="S626" s="274"/>
      <c r="T626" s="126"/>
      <c r="U626" s="127"/>
      <c r="V626" s="127"/>
      <c r="W626" s="127"/>
      <c r="X626" s="127"/>
      <c r="Y626" s="127"/>
    </row>
    <row r="627" spans="2:25" ht="15" outlineLevel="2" x14ac:dyDescent="0.25">
      <c r="B627" s="299"/>
      <c r="C627" s="108" t="s">
        <v>1254</v>
      </c>
      <c r="D627" s="222">
        <v>900736049</v>
      </c>
      <c r="E627" s="101" t="s">
        <v>533</v>
      </c>
      <c r="F627" s="108" t="s">
        <v>488</v>
      </c>
      <c r="G627" s="121" t="s">
        <v>534</v>
      </c>
      <c r="H627" s="101"/>
      <c r="J627" s="163">
        <v>62546874</v>
      </c>
      <c r="K627" s="125"/>
      <c r="L627" s="114"/>
      <c r="M627" s="114" t="s">
        <v>1437</v>
      </c>
      <c r="N627" s="239">
        <f t="shared" si="23"/>
        <v>62546874</v>
      </c>
      <c r="O627" s="243">
        <v>2024</v>
      </c>
      <c r="P627" s="94">
        <f>N627*VLOOKUP(O627,IPC_2024!$A:$C,3,FALSE)</f>
        <v>62546874</v>
      </c>
      <c r="Q627" s="92" t="s">
        <v>1420</v>
      </c>
      <c r="R627" s="268">
        <f t="shared" si="21"/>
        <v>9.3889549985287808E-4</v>
      </c>
      <c r="S627" s="274"/>
      <c r="T627" s="126"/>
      <c r="U627" s="127"/>
      <c r="V627" s="127"/>
      <c r="W627" s="127"/>
      <c r="X627" s="127"/>
      <c r="Y627" s="127"/>
    </row>
    <row r="628" spans="2:25" ht="15" outlineLevel="2" x14ac:dyDescent="0.25">
      <c r="B628" s="299"/>
      <c r="C628" s="108"/>
      <c r="D628" s="222"/>
      <c r="E628" s="101"/>
      <c r="F628" s="108"/>
      <c r="G628" s="121"/>
      <c r="H628" s="101"/>
      <c r="J628" s="163"/>
      <c r="K628" s="125"/>
      <c r="L628" s="114"/>
      <c r="M628" s="114"/>
      <c r="N628" s="238"/>
      <c r="O628" s="243"/>
      <c r="P628" s="93"/>
      <c r="Q628" s="93"/>
      <c r="R628" s="268" t="str">
        <f t="shared" si="21"/>
        <v/>
      </c>
      <c r="S628" s="274"/>
      <c r="T628" s="126"/>
      <c r="U628" s="127"/>
      <c r="V628" s="127"/>
      <c r="W628" s="127"/>
      <c r="X628" s="127"/>
      <c r="Y628" s="127"/>
    </row>
    <row r="629" spans="2:25" ht="15" outlineLevel="2" x14ac:dyDescent="0.25">
      <c r="B629" s="299"/>
      <c r="C629" s="108" t="s">
        <v>1254</v>
      </c>
      <c r="D629" s="222">
        <v>900401650</v>
      </c>
      <c r="E629" s="101" t="s">
        <v>515</v>
      </c>
      <c r="F629" s="108" t="s">
        <v>488</v>
      </c>
      <c r="G629" s="121" t="s">
        <v>516</v>
      </c>
      <c r="H629" s="101"/>
      <c r="J629" s="163">
        <v>93956516</v>
      </c>
      <c r="K629" s="125"/>
      <c r="L629" s="114"/>
      <c r="M629" s="114" t="s">
        <v>1437</v>
      </c>
      <c r="N629" s="239">
        <f t="shared" si="23"/>
        <v>93956516</v>
      </c>
      <c r="O629" s="243">
        <v>2024</v>
      </c>
      <c r="P629" s="94">
        <f>N629*VLOOKUP(O629,IPC_2024!$A:$C,3,FALSE)</f>
        <v>93956516</v>
      </c>
      <c r="Q629" s="92" t="s">
        <v>1420</v>
      </c>
      <c r="R629" s="268">
        <f t="shared" si="21"/>
        <v>1.4103878325598643E-3</v>
      </c>
      <c r="S629" s="274"/>
      <c r="T629" s="126"/>
      <c r="U629" s="127"/>
      <c r="V629" s="127"/>
      <c r="W629" s="127"/>
      <c r="X629" s="127"/>
      <c r="Y629" s="127"/>
    </row>
    <row r="630" spans="2:25" ht="15" outlineLevel="2" x14ac:dyDescent="0.25">
      <c r="B630" s="299"/>
      <c r="C630" s="108"/>
      <c r="D630" s="222"/>
      <c r="E630" s="101"/>
      <c r="F630" s="108"/>
      <c r="G630" s="121"/>
      <c r="H630" s="101"/>
      <c r="J630" s="163"/>
      <c r="K630" s="125"/>
      <c r="L630" s="114"/>
      <c r="M630" s="114"/>
      <c r="N630" s="238"/>
      <c r="O630" s="243"/>
      <c r="P630" s="93"/>
      <c r="Q630" s="93"/>
      <c r="R630" s="268" t="str">
        <f t="shared" si="21"/>
        <v/>
      </c>
      <c r="S630" s="274"/>
      <c r="T630" s="126"/>
      <c r="U630" s="127"/>
      <c r="V630" s="127"/>
      <c r="W630" s="127"/>
      <c r="X630" s="127"/>
      <c r="Y630" s="127"/>
    </row>
    <row r="631" spans="2:25" ht="15" outlineLevel="2" x14ac:dyDescent="0.25">
      <c r="B631" s="299"/>
      <c r="C631" s="108" t="s">
        <v>1254</v>
      </c>
      <c r="D631" s="222">
        <v>805016278</v>
      </c>
      <c r="E631" s="101" t="s">
        <v>498</v>
      </c>
      <c r="F631" s="108" t="s">
        <v>660</v>
      </c>
      <c r="G631" s="121" t="s">
        <v>499</v>
      </c>
      <c r="H631" s="101" t="s">
        <v>22</v>
      </c>
      <c r="J631" s="192">
        <v>188205970</v>
      </c>
      <c r="K631" s="125"/>
      <c r="L631" s="114">
        <v>44972</v>
      </c>
      <c r="M631" s="114">
        <f>+L631+30</f>
        <v>45002</v>
      </c>
      <c r="N631" s="238">
        <f t="shared" si="23"/>
        <v>188205970</v>
      </c>
      <c r="O631" s="243">
        <v>2023</v>
      </c>
      <c r="P631" s="93">
        <f>N631*VLOOKUP(O631,IPC_2024!$A:$C,3,FALSE)</f>
        <v>197992680.44</v>
      </c>
      <c r="Q631" s="93"/>
      <c r="R631" s="268" t="str">
        <f t="shared" si="21"/>
        <v/>
      </c>
      <c r="S631" s="274"/>
      <c r="T631" s="126"/>
      <c r="U631" s="127"/>
      <c r="V631" s="127"/>
      <c r="W631" s="127"/>
      <c r="X631" s="127"/>
      <c r="Y631" s="127"/>
    </row>
    <row r="632" spans="2:25" ht="15" outlineLevel="2" x14ac:dyDescent="0.25">
      <c r="B632" s="299"/>
      <c r="C632" s="108"/>
      <c r="D632" s="222"/>
      <c r="E632" s="101"/>
      <c r="F632" s="108" t="s">
        <v>486</v>
      </c>
      <c r="G632" s="121" t="s">
        <v>499</v>
      </c>
      <c r="H632" s="101"/>
      <c r="J632" s="192">
        <v>181288186</v>
      </c>
      <c r="K632" s="125"/>
      <c r="L632" s="114"/>
      <c r="M632" s="114"/>
      <c r="N632" s="238">
        <f t="shared" si="23"/>
        <v>181288186</v>
      </c>
      <c r="O632" s="243">
        <v>2023</v>
      </c>
      <c r="P632" s="93">
        <f>N632*VLOOKUP(O632,IPC_2024!$A:$C,3,FALSE)</f>
        <v>190715171.67200002</v>
      </c>
      <c r="Q632" s="93"/>
      <c r="R632" s="268" t="str">
        <f t="shared" si="21"/>
        <v/>
      </c>
      <c r="S632" s="274"/>
      <c r="T632" s="126"/>
      <c r="U632" s="127"/>
      <c r="V632" s="127"/>
      <c r="W632" s="127"/>
      <c r="X632" s="127"/>
      <c r="Y632" s="127"/>
    </row>
    <row r="633" spans="2:25" ht="15" outlineLevel="1" x14ac:dyDescent="0.25">
      <c r="B633" s="299"/>
      <c r="C633" s="113"/>
      <c r="D633" s="222"/>
      <c r="E633" s="118" t="s">
        <v>1171</v>
      </c>
      <c r="F633" s="113" t="s">
        <v>1485</v>
      </c>
      <c r="G633" s="121"/>
      <c r="H633" s="101"/>
      <c r="J633" s="163">
        <f>SUM(J631:J632)</f>
        <v>369494156</v>
      </c>
      <c r="K633" s="125"/>
      <c r="L633" s="114"/>
      <c r="M633" s="114"/>
      <c r="N633" s="239">
        <f>SUM(N631:N632)</f>
        <v>369494156</v>
      </c>
      <c r="O633" s="243"/>
      <c r="P633" s="94">
        <f>SUM(P631:P632)</f>
        <v>388707852.11199999</v>
      </c>
      <c r="Q633" s="92" t="s">
        <v>1420</v>
      </c>
      <c r="R633" s="268">
        <f t="shared" si="21"/>
        <v>5.8349207524813285E-3</v>
      </c>
      <c r="S633" s="274"/>
      <c r="T633" s="126"/>
      <c r="U633" s="127"/>
      <c r="V633" s="127"/>
      <c r="W633" s="127"/>
      <c r="X633" s="127"/>
      <c r="Y633" s="127"/>
    </row>
    <row r="634" spans="2:25" ht="15" outlineLevel="1" x14ac:dyDescent="0.25">
      <c r="B634" s="299"/>
      <c r="C634" s="113"/>
      <c r="D634" s="222"/>
      <c r="E634" s="118"/>
      <c r="F634" s="108"/>
      <c r="G634" s="121"/>
      <c r="H634" s="101"/>
      <c r="J634" s="163"/>
      <c r="K634" s="125"/>
      <c r="L634" s="114"/>
      <c r="M634" s="114"/>
      <c r="N634" s="238"/>
      <c r="O634" s="243"/>
      <c r="P634" s="93"/>
      <c r="Q634" s="93"/>
      <c r="R634" s="268" t="str">
        <f t="shared" si="21"/>
        <v/>
      </c>
      <c r="S634" s="274"/>
      <c r="T634" s="126"/>
      <c r="U634" s="127"/>
      <c r="V634" s="127"/>
      <c r="W634" s="127"/>
      <c r="X634" s="127"/>
      <c r="Y634" s="127"/>
    </row>
    <row r="635" spans="2:25" ht="15" outlineLevel="2" x14ac:dyDescent="0.25">
      <c r="B635" s="299"/>
      <c r="C635" s="108" t="s">
        <v>1254</v>
      </c>
      <c r="D635" s="222">
        <v>900777196</v>
      </c>
      <c r="E635" s="101" t="s">
        <v>535</v>
      </c>
      <c r="F635" s="108" t="s">
        <v>488</v>
      </c>
      <c r="G635" s="101" t="s">
        <v>536</v>
      </c>
      <c r="H635" s="101"/>
      <c r="J635" s="163">
        <v>38175</v>
      </c>
      <c r="K635" s="125"/>
      <c r="L635" s="114"/>
      <c r="M635" s="114" t="s">
        <v>1437</v>
      </c>
      <c r="N635" s="239">
        <f t="shared" si="23"/>
        <v>38175</v>
      </c>
      <c r="O635" s="243">
        <v>2024</v>
      </c>
      <c r="P635" s="94">
        <f>N635*VLOOKUP(O635,IPC_2024!$A:$C,3,FALSE)</f>
        <v>38175</v>
      </c>
      <c r="Q635" s="92" t="s">
        <v>1420</v>
      </c>
      <c r="R635" s="268">
        <f t="shared" si="21"/>
        <v>5.7304759478281231E-7</v>
      </c>
      <c r="S635" s="274"/>
      <c r="T635" s="126"/>
      <c r="U635" s="127"/>
      <c r="V635" s="127"/>
      <c r="W635" s="127"/>
      <c r="X635" s="127"/>
      <c r="Y635" s="127"/>
    </row>
    <row r="636" spans="2:25" ht="15" outlineLevel="2" x14ac:dyDescent="0.25">
      <c r="B636" s="299"/>
      <c r="C636" s="108"/>
      <c r="D636" s="222"/>
      <c r="E636" s="101"/>
      <c r="F636" s="108"/>
      <c r="G636" s="101"/>
      <c r="H636" s="101"/>
      <c r="J636" s="163"/>
      <c r="K636" s="125"/>
      <c r="L636" s="114"/>
      <c r="M636" s="114"/>
      <c r="N636" s="238"/>
      <c r="O636" s="243"/>
      <c r="P636" s="93"/>
      <c r="Q636" s="93"/>
      <c r="R636" s="268" t="str">
        <f t="shared" si="21"/>
        <v/>
      </c>
      <c r="S636" s="274"/>
      <c r="T636" s="126"/>
      <c r="U636" s="127"/>
      <c r="V636" s="127"/>
      <c r="W636" s="127"/>
      <c r="X636" s="127"/>
      <c r="Y636" s="127"/>
    </row>
    <row r="637" spans="2:25" ht="15" outlineLevel="2" x14ac:dyDescent="0.25">
      <c r="B637" s="299"/>
      <c r="C637" s="108" t="s">
        <v>1254</v>
      </c>
      <c r="D637" s="222">
        <v>891800111</v>
      </c>
      <c r="E637" s="101" t="s">
        <v>600</v>
      </c>
      <c r="F637" s="108" t="s">
        <v>599</v>
      </c>
      <c r="G637" s="121" t="s">
        <v>601</v>
      </c>
      <c r="H637" s="101" t="s">
        <v>22</v>
      </c>
      <c r="J637" s="192">
        <v>3620008</v>
      </c>
      <c r="K637" s="125"/>
      <c r="L637" s="114">
        <v>44972</v>
      </c>
      <c r="M637" s="114">
        <f t="shared" ref="M637:M659" si="24">+L637+30</f>
        <v>45002</v>
      </c>
      <c r="N637" s="238">
        <f t="shared" si="23"/>
        <v>3620008</v>
      </c>
      <c r="O637" s="243">
        <v>2023</v>
      </c>
      <c r="P637" s="93">
        <f>N637*VLOOKUP(O637,IPC_2024!$A:$C,3,FALSE)</f>
        <v>3808248.4160000002</v>
      </c>
      <c r="Q637" s="93"/>
      <c r="R637" s="268" t="str">
        <f t="shared" si="21"/>
        <v/>
      </c>
      <c r="S637" s="274"/>
      <c r="T637" s="126"/>
      <c r="U637" s="127"/>
      <c r="V637" s="127"/>
      <c r="W637" s="127"/>
      <c r="X637" s="127"/>
      <c r="Y637" s="127"/>
    </row>
    <row r="638" spans="2:25" ht="15" outlineLevel="2" x14ac:dyDescent="0.25">
      <c r="B638" s="299"/>
      <c r="C638" s="113"/>
      <c r="D638" s="222"/>
      <c r="E638" s="101"/>
      <c r="F638" s="108" t="s">
        <v>602</v>
      </c>
      <c r="G638" s="121" t="s">
        <v>601</v>
      </c>
      <c r="H638" s="101" t="s">
        <v>22</v>
      </c>
      <c r="J638" s="192">
        <v>10235333</v>
      </c>
      <c r="K638" s="125"/>
      <c r="L638" s="114">
        <v>44972</v>
      </c>
      <c r="M638" s="114">
        <f t="shared" si="24"/>
        <v>45002</v>
      </c>
      <c r="N638" s="238">
        <f t="shared" si="23"/>
        <v>10235333</v>
      </c>
      <c r="O638" s="243">
        <v>2023</v>
      </c>
      <c r="P638" s="93">
        <f>N638*VLOOKUP(O638,IPC_2024!$A:$C,3,FALSE)</f>
        <v>10767570.316</v>
      </c>
      <c r="Q638" s="93"/>
      <c r="R638" s="268" t="str">
        <f t="shared" si="21"/>
        <v/>
      </c>
      <c r="S638" s="274"/>
      <c r="T638" s="126"/>
      <c r="U638" s="127"/>
      <c r="V638" s="127"/>
      <c r="W638" s="127"/>
      <c r="X638" s="127"/>
      <c r="Y638" s="127"/>
    </row>
    <row r="639" spans="2:25" ht="15" outlineLevel="2" x14ac:dyDescent="0.25">
      <c r="B639" s="299"/>
      <c r="C639" s="113"/>
      <c r="D639" s="222"/>
      <c r="E639" s="101"/>
      <c r="F639" s="108" t="s">
        <v>603</v>
      </c>
      <c r="G639" s="121" t="s">
        <v>601</v>
      </c>
      <c r="H639" s="101" t="s">
        <v>22</v>
      </c>
      <c r="J639" s="192">
        <v>14358826</v>
      </c>
      <c r="K639" s="125"/>
      <c r="L639" s="114">
        <v>44972</v>
      </c>
      <c r="M639" s="114">
        <f t="shared" si="24"/>
        <v>45002</v>
      </c>
      <c r="N639" s="238">
        <f t="shared" si="23"/>
        <v>14358826</v>
      </c>
      <c r="O639" s="243">
        <v>2023</v>
      </c>
      <c r="P639" s="93">
        <f>N639*VLOOKUP(O639,IPC_2024!$A:$C,3,FALSE)</f>
        <v>15105484.952000001</v>
      </c>
      <c r="Q639" s="93"/>
      <c r="R639" s="268" t="str">
        <f t="shared" si="21"/>
        <v/>
      </c>
      <c r="S639" s="274"/>
      <c r="T639" s="126"/>
      <c r="U639" s="127"/>
      <c r="V639" s="127"/>
      <c r="W639" s="127"/>
      <c r="X639" s="127"/>
      <c r="Y639" s="127"/>
    </row>
    <row r="640" spans="2:25" ht="15" outlineLevel="2" x14ac:dyDescent="0.25">
      <c r="B640" s="299"/>
      <c r="C640" s="113"/>
      <c r="D640" s="222"/>
      <c r="E640" s="101"/>
      <c r="F640" s="108" t="s">
        <v>604</v>
      </c>
      <c r="G640" s="121" t="s">
        <v>601</v>
      </c>
      <c r="H640" s="101" t="s">
        <v>22</v>
      </c>
      <c r="J640" s="192">
        <v>13832465</v>
      </c>
      <c r="K640" s="125"/>
      <c r="L640" s="114">
        <v>44972</v>
      </c>
      <c r="M640" s="114">
        <f t="shared" si="24"/>
        <v>45002</v>
      </c>
      <c r="N640" s="238">
        <f t="shared" si="23"/>
        <v>13832465</v>
      </c>
      <c r="O640" s="243">
        <v>2023</v>
      </c>
      <c r="P640" s="93">
        <f>N640*VLOOKUP(O640,IPC_2024!$A:$C,3,FALSE)</f>
        <v>14551753.180000002</v>
      </c>
      <c r="Q640" s="93"/>
      <c r="R640" s="268" t="str">
        <f t="shared" si="21"/>
        <v/>
      </c>
      <c r="S640" s="274"/>
      <c r="T640" s="126"/>
      <c r="U640" s="127"/>
      <c r="V640" s="127"/>
      <c r="W640" s="127"/>
      <c r="X640" s="127"/>
      <c r="Y640" s="127"/>
    </row>
    <row r="641" spans="2:25" ht="15" outlineLevel="2" x14ac:dyDescent="0.25">
      <c r="B641" s="299"/>
      <c r="C641" s="113"/>
      <c r="D641" s="222"/>
      <c r="E641" s="101"/>
      <c r="F641" s="108" t="s">
        <v>605</v>
      </c>
      <c r="G641" s="121" t="s">
        <v>601</v>
      </c>
      <c r="H641" s="101" t="s">
        <v>22</v>
      </c>
      <c r="J641" s="192">
        <v>7615238</v>
      </c>
      <c r="K641" s="125"/>
      <c r="L641" s="114">
        <v>44977</v>
      </c>
      <c r="M641" s="114">
        <f t="shared" si="24"/>
        <v>45007</v>
      </c>
      <c r="N641" s="238">
        <f t="shared" si="23"/>
        <v>7615238</v>
      </c>
      <c r="O641" s="243">
        <v>2023</v>
      </c>
      <c r="P641" s="93">
        <f>N641*VLOOKUP(O641,IPC_2024!$A:$C,3,FALSE)</f>
        <v>8011230.3760000002</v>
      </c>
      <c r="Q641" s="93"/>
      <c r="R641" s="268" t="str">
        <f t="shared" si="21"/>
        <v/>
      </c>
      <c r="S641" s="274"/>
      <c r="T641" s="126"/>
      <c r="U641" s="127"/>
      <c r="V641" s="127"/>
      <c r="W641" s="127"/>
      <c r="X641" s="127"/>
      <c r="Y641" s="127"/>
    </row>
    <row r="642" spans="2:25" ht="15" outlineLevel="2" x14ac:dyDescent="0.25">
      <c r="B642" s="299"/>
      <c r="C642" s="113"/>
      <c r="D642" s="222"/>
      <c r="E642" s="101"/>
      <c r="F642" s="108" t="s">
        <v>606</v>
      </c>
      <c r="G642" s="121" t="s">
        <v>601</v>
      </c>
      <c r="H642" s="101" t="s">
        <v>22</v>
      </c>
      <c r="J642" s="192">
        <v>34360727</v>
      </c>
      <c r="K642" s="125"/>
      <c r="L642" s="114">
        <v>44977</v>
      </c>
      <c r="M642" s="114">
        <f t="shared" si="24"/>
        <v>45007</v>
      </c>
      <c r="N642" s="238">
        <f t="shared" si="23"/>
        <v>34360727</v>
      </c>
      <c r="O642" s="243">
        <v>2023</v>
      </c>
      <c r="P642" s="93">
        <f>N642*VLOOKUP(O642,IPC_2024!$A:$C,3,FALSE)</f>
        <v>36147484.804000005</v>
      </c>
      <c r="Q642" s="93"/>
      <c r="R642" s="268" t="str">
        <f t="shared" si="21"/>
        <v/>
      </c>
      <c r="S642" s="274"/>
      <c r="T642" s="126"/>
      <c r="U642" s="127"/>
      <c r="V642" s="127"/>
      <c r="W642" s="127"/>
      <c r="X642" s="127"/>
      <c r="Y642" s="127"/>
    </row>
    <row r="643" spans="2:25" ht="15" outlineLevel="2" x14ac:dyDescent="0.25">
      <c r="B643" s="299"/>
      <c r="C643" s="113"/>
      <c r="D643" s="222"/>
      <c r="E643" s="101"/>
      <c r="F643" s="108" t="s">
        <v>607</v>
      </c>
      <c r="G643" s="121" t="s">
        <v>601</v>
      </c>
      <c r="H643" s="101" t="s">
        <v>22</v>
      </c>
      <c r="J643" s="192">
        <v>14358826</v>
      </c>
      <c r="K643" s="125"/>
      <c r="L643" s="114">
        <v>44977</v>
      </c>
      <c r="M643" s="114">
        <f t="shared" si="24"/>
        <v>45007</v>
      </c>
      <c r="N643" s="238">
        <f t="shared" si="23"/>
        <v>14358826</v>
      </c>
      <c r="O643" s="243">
        <v>2023</v>
      </c>
      <c r="P643" s="93">
        <f>N643*VLOOKUP(O643,IPC_2024!$A:$C,3,FALSE)</f>
        <v>15105484.952000001</v>
      </c>
      <c r="Q643" s="93"/>
      <c r="R643" s="268" t="str">
        <f t="shared" si="21"/>
        <v/>
      </c>
      <c r="S643" s="274"/>
      <c r="T643" s="126"/>
      <c r="U643" s="127"/>
      <c r="V643" s="127"/>
      <c r="W643" s="127"/>
      <c r="X643" s="127"/>
      <c r="Y643" s="127"/>
    </row>
    <row r="644" spans="2:25" ht="15" outlineLevel="2" x14ac:dyDescent="0.25">
      <c r="B644" s="299"/>
      <c r="C644" s="113"/>
      <c r="D644" s="222"/>
      <c r="E644" s="101"/>
      <c r="F644" s="108" t="s">
        <v>608</v>
      </c>
      <c r="G644" s="121" t="s">
        <v>601</v>
      </c>
      <c r="H644" s="101" t="s">
        <v>22</v>
      </c>
      <c r="J644" s="192">
        <v>13832456</v>
      </c>
      <c r="K644" s="125"/>
      <c r="L644" s="114">
        <v>44977</v>
      </c>
      <c r="M644" s="114">
        <f t="shared" si="24"/>
        <v>45007</v>
      </c>
      <c r="N644" s="238">
        <f t="shared" si="23"/>
        <v>13832456</v>
      </c>
      <c r="O644" s="243">
        <v>2023</v>
      </c>
      <c r="P644" s="93">
        <f>N644*VLOOKUP(O644,IPC_2024!$A:$C,3,FALSE)</f>
        <v>14551743.712000001</v>
      </c>
      <c r="Q644" s="93"/>
      <c r="R644" s="268" t="str">
        <f t="shared" si="21"/>
        <v/>
      </c>
      <c r="S644" s="274"/>
      <c r="T644" s="126"/>
      <c r="U644" s="127"/>
      <c r="V644" s="127"/>
      <c r="W644" s="127"/>
      <c r="X644" s="127"/>
      <c r="Y644" s="127"/>
    </row>
    <row r="645" spans="2:25" ht="15" outlineLevel="2" x14ac:dyDescent="0.25">
      <c r="B645" s="299"/>
      <c r="C645" s="113"/>
      <c r="D645" s="222"/>
      <c r="E645" s="101"/>
      <c r="F645" s="108" t="s">
        <v>609</v>
      </c>
      <c r="G645" s="121" t="s">
        <v>601</v>
      </c>
      <c r="H645" s="101" t="s">
        <v>22</v>
      </c>
      <c r="J645" s="192">
        <v>9490744</v>
      </c>
      <c r="K645" s="125"/>
      <c r="L645" s="114">
        <v>44977</v>
      </c>
      <c r="M645" s="114">
        <f t="shared" si="24"/>
        <v>45007</v>
      </c>
      <c r="N645" s="238">
        <f t="shared" si="23"/>
        <v>9490744</v>
      </c>
      <c r="O645" s="243">
        <v>2023</v>
      </c>
      <c r="P645" s="93">
        <f>N645*VLOOKUP(O645,IPC_2024!$A:$C,3,FALSE)</f>
        <v>9984262.688000001</v>
      </c>
      <c r="Q645" s="93"/>
      <c r="R645" s="268" t="str">
        <f t="shared" si="21"/>
        <v/>
      </c>
      <c r="S645" s="274"/>
      <c r="T645" s="126"/>
      <c r="U645" s="127"/>
      <c r="V645" s="127"/>
      <c r="W645" s="127"/>
      <c r="X645" s="127"/>
      <c r="Y645" s="127"/>
    </row>
    <row r="646" spans="2:25" ht="15" outlineLevel="2" x14ac:dyDescent="0.25">
      <c r="B646" s="299"/>
      <c r="C646" s="113"/>
      <c r="D646" s="222"/>
      <c r="E646" s="101"/>
      <c r="F646" s="108" t="s">
        <v>610</v>
      </c>
      <c r="G646" s="121" t="s">
        <v>601</v>
      </c>
      <c r="H646" s="101" t="s">
        <v>22</v>
      </c>
      <c r="J646" s="192">
        <v>3718084</v>
      </c>
      <c r="K646" s="125"/>
      <c r="L646" s="114">
        <v>44991</v>
      </c>
      <c r="M646" s="114">
        <f t="shared" si="24"/>
        <v>45021</v>
      </c>
      <c r="N646" s="238">
        <f t="shared" si="23"/>
        <v>3718084</v>
      </c>
      <c r="O646" s="243">
        <v>2023</v>
      </c>
      <c r="P646" s="93">
        <f>N646*VLOOKUP(O646,IPC_2024!$A:$C,3,FALSE)</f>
        <v>3911424.3680000002</v>
      </c>
      <c r="Q646" s="93"/>
      <c r="R646" s="268" t="str">
        <f t="shared" ref="R646:R709" si="25">IF(Q646="TOTAL",P646/$P$1153,"")</f>
        <v/>
      </c>
      <c r="S646" s="274"/>
      <c r="T646" s="126"/>
      <c r="U646" s="127"/>
      <c r="V646" s="127"/>
      <c r="W646" s="127"/>
      <c r="X646" s="127"/>
      <c r="Y646" s="127"/>
    </row>
    <row r="647" spans="2:25" ht="15" outlineLevel="2" x14ac:dyDescent="0.25">
      <c r="B647" s="299"/>
      <c r="C647" s="113"/>
      <c r="D647" s="222"/>
      <c r="E647" s="101"/>
      <c r="F647" s="108" t="s">
        <v>611</v>
      </c>
      <c r="G647" s="121" t="s">
        <v>601</v>
      </c>
      <c r="H647" s="101" t="s">
        <v>22</v>
      </c>
      <c r="J647" s="192">
        <v>9490774</v>
      </c>
      <c r="K647" s="125"/>
      <c r="L647" s="114">
        <v>44991</v>
      </c>
      <c r="M647" s="114">
        <f t="shared" si="24"/>
        <v>45021</v>
      </c>
      <c r="N647" s="238">
        <f t="shared" si="23"/>
        <v>9490774</v>
      </c>
      <c r="O647" s="243">
        <v>2023</v>
      </c>
      <c r="P647" s="93">
        <f>N647*VLOOKUP(O647,IPC_2024!$A:$C,3,FALSE)</f>
        <v>9984294.2479999997</v>
      </c>
      <c r="Q647" s="93"/>
      <c r="R647" s="268" t="str">
        <f t="shared" si="25"/>
        <v/>
      </c>
      <c r="S647" s="274"/>
      <c r="T647" s="126"/>
      <c r="U647" s="127"/>
      <c r="V647" s="127"/>
      <c r="W647" s="127"/>
      <c r="X647" s="127"/>
      <c r="Y647" s="127"/>
    </row>
    <row r="648" spans="2:25" ht="15" outlineLevel="2" x14ac:dyDescent="0.25">
      <c r="B648" s="299"/>
      <c r="C648" s="113"/>
      <c r="D648" s="222"/>
      <c r="E648" s="101"/>
      <c r="F648" s="108" t="s">
        <v>612</v>
      </c>
      <c r="G648" s="121" t="s">
        <v>601</v>
      </c>
      <c r="H648" s="101" t="s">
        <v>22</v>
      </c>
      <c r="J648" s="192">
        <v>7343978</v>
      </c>
      <c r="K648" s="125"/>
      <c r="L648" s="114">
        <v>44991</v>
      </c>
      <c r="M648" s="114">
        <f t="shared" si="24"/>
        <v>45021</v>
      </c>
      <c r="N648" s="238">
        <f t="shared" si="23"/>
        <v>7343978</v>
      </c>
      <c r="O648" s="243">
        <v>2023</v>
      </c>
      <c r="P648" s="93">
        <f>N648*VLOOKUP(O648,IPC_2024!$A:$C,3,FALSE)</f>
        <v>7725864.8560000006</v>
      </c>
      <c r="Q648" s="93"/>
      <c r="R648" s="268" t="str">
        <f t="shared" si="25"/>
        <v/>
      </c>
      <c r="S648" s="274"/>
      <c r="T648" s="126"/>
      <c r="U648" s="127"/>
      <c r="V648" s="127"/>
      <c r="W648" s="127"/>
      <c r="X648" s="127"/>
      <c r="Y648" s="127"/>
    </row>
    <row r="649" spans="2:25" ht="15" outlineLevel="2" x14ac:dyDescent="0.25">
      <c r="B649" s="299"/>
      <c r="C649" s="113"/>
      <c r="D649" s="222"/>
      <c r="E649" s="101"/>
      <c r="F649" s="108" t="s">
        <v>613</v>
      </c>
      <c r="G649" s="121" t="s">
        <v>601</v>
      </c>
      <c r="H649" s="101" t="s">
        <v>22</v>
      </c>
      <c r="J649" s="192">
        <v>5614813</v>
      </c>
      <c r="K649" s="125"/>
      <c r="L649" s="114">
        <v>44991</v>
      </c>
      <c r="M649" s="114">
        <f t="shared" si="24"/>
        <v>45021</v>
      </c>
      <c r="N649" s="238">
        <f t="shared" si="23"/>
        <v>5614813</v>
      </c>
      <c r="O649" s="243">
        <v>2023</v>
      </c>
      <c r="P649" s="93">
        <f>N649*VLOOKUP(O649,IPC_2024!$A:$C,3,FALSE)</f>
        <v>5906783.2760000005</v>
      </c>
      <c r="Q649" s="93"/>
      <c r="R649" s="268" t="str">
        <f t="shared" si="25"/>
        <v/>
      </c>
      <c r="S649" s="274"/>
      <c r="T649" s="126"/>
      <c r="U649" s="127"/>
      <c r="V649" s="127"/>
      <c r="W649" s="127"/>
      <c r="X649" s="127"/>
      <c r="Y649" s="127"/>
    </row>
    <row r="650" spans="2:25" ht="15" outlineLevel="2" x14ac:dyDescent="0.25">
      <c r="B650" s="299"/>
      <c r="C650" s="113"/>
      <c r="D650" s="222"/>
      <c r="E650" s="101"/>
      <c r="F650" s="108" t="s">
        <v>614</v>
      </c>
      <c r="G650" s="121" t="s">
        <v>601</v>
      </c>
      <c r="H650" s="101" t="s">
        <v>22</v>
      </c>
      <c r="J650" s="192">
        <v>7615238</v>
      </c>
      <c r="K650" s="125"/>
      <c r="L650" s="114">
        <v>44991</v>
      </c>
      <c r="M650" s="114">
        <f t="shared" si="24"/>
        <v>45021</v>
      </c>
      <c r="N650" s="238">
        <f t="shared" si="23"/>
        <v>7615238</v>
      </c>
      <c r="O650" s="243">
        <v>2023</v>
      </c>
      <c r="P650" s="93">
        <f>N650*VLOOKUP(O650,IPC_2024!$A:$C,3,FALSE)</f>
        <v>8011230.3760000002</v>
      </c>
      <c r="Q650" s="93"/>
      <c r="R650" s="268" t="str">
        <f t="shared" si="25"/>
        <v/>
      </c>
      <c r="S650" s="274"/>
      <c r="T650" s="126"/>
      <c r="U650" s="127"/>
      <c r="V650" s="127"/>
      <c r="W650" s="127"/>
      <c r="X650" s="127"/>
      <c r="Y650" s="127"/>
    </row>
    <row r="651" spans="2:25" ht="15" outlineLevel="2" x14ac:dyDescent="0.25">
      <c r="B651" s="299"/>
      <c r="C651" s="113"/>
      <c r="D651" s="222"/>
      <c r="E651" s="101"/>
      <c r="F651" s="108" t="s">
        <v>615</v>
      </c>
      <c r="G651" s="121" t="s">
        <v>601</v>
      </c>
      <c r="H651" s="101" t="s">
        <v>22</v>
      </c>
      <c r="J651" s="192">
        <v>4274147</v>
      </c>
      <c r="K651" s="125"/>
      <c r="L651" s="114">
        <v>44991</v>
      </c>
      <c r="M651" s="114">
        <f t="shared" si="24"/>
        <v>45021</v>
      </c>
      <c r="N651" s="238">
        <f t="shared" si="23"/>
        <v>4274147</v>
      </c>
      <c r="O651" s="243">
        <v>2023</v>
      </c>
      <c r="P651" s="93">
        <f>N651*VLOOKUP(O651,IPC_2024!$A:$C,3,FALSE)</f>
        <v>4496402.6440000003</v>
      </c>
      <c r="Q651" s="93"/>
      <c r="R651" s="268" t="str">
        <f t="shared" si="25"/>
        <v/>
      </c>
      <c r="S651" s="274"/>
      <c r="T651" s="126"/>
      <c r="U651" s="127"/>
      <c r="V651" s="127"/>
      <c r="W651" s="127"/>
      <c r="X651" s="127"/>
      <c r="Y651" s="127"/>
    </row>
    <row r="652" spans="2:25" ht="15" outlineLevel="2" x14ac:dyDescent="0.25">
      <c r="B652" s="299"/>
      <c r="C652" s="113"/>
      <c r="D652" s="222"/>
      <c r="E652" s="101"/>
      <c r="F652" s="108" t="s">
        <v>616</v>
      </c>
      <c r="G652" s="121" t="s">
        <v>601</v>
      </c>
      <c r="H652" s="101" t="s">
        <v>22</v>
      </c>
      <c r="J652" s="192">
        <v>34351302</v>
      </c>
      <c r="K652" s="125"/>
      <c r="L652" s="114">
        <v>44991</v>
      </c>
      <c r="M652" s="114">
        <f t="shared" si="24"/>
        <v>45021</v>
      </c>
      <c r="N652" s="238">
        <f t="shared" si="23"/>
        <v>34351302</v>
      </c>
      <c r="O652" s="243">
        <v>2023</v>
      </c>
      <c r="P652" s="93">
        <f>N652*VLOOKUP(O652,IPC_2024!$A:$C,3,FALSE)</f>
        <v>36137569.704000004</v>
      </c>
      <c r="Q652" s="93"/>
      <c r="R652" s="268" t="str">
        <f t="shared" si="25"/>
        <v/>
      </c>
      <c r="S652" s="274"/>
      <c r="T652" s="126"/>
      <c r="U652" s="127"/>
      <c r="V652" s="127"/>
      <c r="W652" s="127"/>
      <c r="X652" s="127"/>
      <c r="Y652" s="127"/>
    </row>
    <row r="653" spans="2:25" ht="15" outlineLevel="2" x14ac:dyDescent="0.25">
      <c r="B653" s="299"/>
      <c r="C653" s="113"/>
      <c r="D653" s="222"/>
      <c r="E653" s="101"/>
      <c r="F653" s="108" t="s">
        <v>617</v>
      </c>
      <c r="G653" s="121" t="s">
        <v>601</v>
      </c>
      <c r="H653" s="101" t="s">
        <v>22</v>
      </c>
      <c r="J653" s="192">
        <v>3718084</v>
      </c>
      <c r="K653" s="125"/>
      <c r="L653" s="114">
        <v>44991</v>
      </c>
      <c r="M653" s="114">
        <f t="shared" si="24"/>
        <v>45021</v>
      </c>
      <c r="N653" s="238">
        <f t="shared" si="23"/>
        <v>3718084</v>
      </c>
      <c r="O653" s="243">
        <v>2023</v>
      </c>
      <c r="P653" s="93">
        <f>N653*VLOOKUP(O653,IPC_2024!$A:$C,3,FALSE)</f>
        <v>3911424.3680000002</v>
      </c>
      <c r="Q653" s="93"/>
      <c r="R653" s="268" t="str">
        <f t="shared" si="25"/>
        <v/>
      </c>
      <c r="S653" s="274"/>
      <c r="T653" s="126"/>
      <c r="U653" s="127"/>
      <c r="V653" s="127"/>
      <c r="W653" s="127"/>
      <c r="X653" s="127"/>
      <c r="Y653" s="127"/>
    </row>
    <row r="654" spans="2:25" ht="15" outlineLevel="2" x14ac:dyDescent="0.25">
      <c r="B654" s="299"/>
      <c r="C654" s="113"/>
      <c r="D654" s="222"/>
      <c r="E654" s="101"/>
      <c r="F654" s="108" t="s">
        <v>618</v>
      </c>
      <c r="G654" s="121" t="s">
        <v>601</v>
      </c>
      <c r="H654" s="101" t="s">
        <v>22</v>
      </c>
      <c r="J654" s="192">
        <v>951905</v>
      </c>
      <c r="K654" s="125"/>
      <c r="L654" s="114">
        <v>44998</v>
      </c>
      <c r="M654" s="114">
        <f t="shared" si="24"/>
        <v>45028</v>
      </c>
      <c r="N654" s="238">
        <f t="shared" si="23"/>
        <v>951905</v>
      </c>
      <c r="O654" s="243">
        <v>2023</v>
      </c>
      <c r="P654" s="93">
        <f>N654*VLOOKUP(O654,IPC_2024!$A:$C,3,FALSE)</f>
        <v>1001404.06</v>
      </c>
      <c r="Q654" s="93"/>
      <c r="R654" s="268" t="str">
        <f t="shared" si="25"/>
        <v/>
      </c>
      <c r="S654" s="274"/>
      <c r="T654" s="126"/>
      <c r="U654" s="127"/>
      <c r="V654" s="127"/>
      <c r="W654" s="127"/>
      <c r="X654" s="127"/>
      <c r="Y654" s="127"/>
    </row>
    <row r="655" spans="2:25" ht="15" outlineLevel="2" x14ac:dyDescent="0.25">
      <c r="B655" s="299"/>
      <c r="C655" s="113"/>
      <c r="D655" s="222"/>
      <c r="E655" s="101"/>
      <c r="F655" s="108" t="s">
        <v>619</v>
      </c>
      <c r="G655" s="121" t="s">
        <v>601</v>
      </c>
      <c r="H655" s="101" t="s">
        <v>22</v>
      </c>
      <c r="J655" s="192">
        <v>951905</v>
      </c>
      <c r="K655" s="125"/>
      <c r="L655" s="114">
        <v>44998</v>
      </c>
      <c r="M655" s="114">
        <f t="shared" si="24"/>
        <v>45028</v>
      </c>
      <c r="N655" s="238">
        <f t="shared" si="23"/>
        <v>951905</v>
      </c>
      <c r="O655" s="243">
        <v>2023</v>
      </c>
      <c r="P655" s="93">
        <f>N655*VLOOKUP(O655,IPC_2024!$A:$C,3,FALSE)</f>
        <v>1001404.06</v>
      </c>
      <c r="Q655" s="93"/>
      <c r="R655" s="268" t="str">
        <f t="shared" si="25"/>
        <v/>
      </c>
      <c r="S655" s="274"/>
      <c r="T655" s="126"/>
      <c r="U655" s="127"/>
      <c r="V655" s="127"/>
      <c r="W655" s="127"/>
      <c r="X655" s="127"/>
      <c r="Y655" s="127"/>
    </row>
    <row r="656" spans="2:25" ht="15" outlineLevel="2" x14ac:dyDescent="0.25">
      <c r="B656" s="299"/>
      <c r="C656" s="113"/>
      <c r="D656" s="222"/>
      <c r="E656" s="101"/>
      <c r="F656" s="108" t="s">
        <v>620</v>
      </c>
      <c r="G656" s="121" t="s">
        <v>601</v>
      </c>
      <c r="H656" s="101" t="s">
        <v>22</v>
      </c>
      <c r="J656" s="192">
        <v>4298006</v>
      </c>
      <c r="K656" s="125"/>
      <c r="L656" s="114">
        <v>44998</v>
      </c>
      <c r="M656" s="114">
        <f t="shared" si="24"/>
        <v>45028</v>
      </c>
      <c r="N656" s="238">
        <f t="shared" si="23"/>
        <v>4298006</v>
      </c>
      <c r="O656" s="243">
        <v>2023</v>
      </c>
      <c r="P656" s="93">
        <f>N656*VLOOKUP(O656,IPC_2024!$A:$C,3,FALSE)</f>
        <v>4521502.3119999999</v>
      </c>
      <c r="Q656" s="93"/>
      <c r="R656" s="268" t="str">
        <f t="shared" si="25"/>
        <v/>
      </c>
      <c r="S656" s="274"/>
      <c r="T656" s="126"/>
      <c r="U656" s="127"/>
      <c r="V656" s="127"/>
      <c r="W656" s="127"/>
      <c r="X656" s="127"/>
      <c r="Y656" s="127"/>
    </row>
    <row r="657" spans="2:25" ht="15" outlineLevel="2" x14ac:dyDescent="0.25">
      <c r="B657" s="299"/>
      <c r="C657" s="113"/>
      <c r="D657" s="222"/>
      <c r="E657" s="101"/>
      <c r="F657" s="108" t="s">
        <v>621</v>
      </c>
      <c r="G657" s="121" t="s">
        <v>601</v>
      </c>
      <c r="H657" s="101" t="s">
        <v>22</v>
      </c>
      <c r="J657" s="192">
        <v>4298006</v>
      </c>
      <c r="K657" s="125"/>
      <c r="L657" s="114">
        <v>44998</v>
      </c>
      <c r="M657" s="114">
        <f t="shared" si="24"/>
        <v>45028</v>
      </c>
      <c r="N657" s="238">
        <f t="shared" si="23"/>
        <v>4298006</v>
      </c>
      <c r="O657" s="243">
        <v>2023</v>
      </c>
      <c r="P657" s="93">
        <f>N657*VLOOKUP(O657,IPC_2024!$A:$C,3,FALSE)</f>
        <v>4521502.3119999999</v>
      </c>
      <c r="Q657" s="93"/>
      <c r="R657" s="268" t="str">
        <f t="shared" si="25"/>
        <v/>
      </c>
      <c r="S657" s="274"/>
      <c r="T657" s="126"/>
      <c r="U657" s="127"/>
      <c r="V657" s="127"/>
      <c r="W657" s="127"/>
      <c r="X657" s="127"/>
      <c r="Y657" s="127"/>
    </row>
    <row r="658" spans="2:25" ht="15" outlineLevel="2" x14ac:dyDescent="0.25">
      <c r="B658" s="299"/>
      <c r="C658" s="113"/>
      <c r="D658" s="222"/>
      <c r="E658" s="101"/>
      <c r="F658" s="108" t="s">
        <v>622</v>
      </c>
      <c r="G658" s="121" t="s">
        <v>601</v>
      </c>
      <c r="H658" s="101" t="s">
        <v>22</v>
      </c>
      <c r="J658" s="192">
        <v>2765798</v>
      </c>
      <c r="K658" s="125"/>
      <c r="L658" s="114">
        <v>44998</v>
      </c>
      <c r="M658" s="114">
        <f t="shared" si="24"/>
        <v>45028</v>
      </c>
      <c r="N658" s="238">
        <f t="shared" si="23"/>
        <v>2765798</v>
      </c>
      <c r="O658" s="243">
        <v>2023</v>
      </c>
      <c r="P658" s="93">
        <f>N658*VLOOKUP(O658,IPC_2024!$A:$C,3,FALSE)</f>
        <v>2909619.4960000003</v>
      </c>
      <c r="Q658" s="93"/>
      <c r="R658" s="268" t="str">
        <f t="shared" si="25"/>
        <v/>
      </c>
      <c r="S658" s="274"/>
      <c r="T658" s="126"/>
      <c r="U658" s="127"/>
      <c r="V658" s="127"/>
      <c r="W658" s="127"/>
      <c r="X658" s="127"/>
      <c r="Y658" s="127"/>
    </row>
    <row r="659" spans="2:25" ht="15" outlineLevel="2" x14ac:dyDescent="0.25">
      <c r="B659" s="299"/>
      <c r="C659" s="113"/>
      <c r="D659" s="222"/>
      <c r="E659" s="101"/>
      <c r="F659" s="108" t="s">
        <v>623</v>
      </c>
      <c r="G659" s="121" t="s">
        <v>601</v>
      </c>
      <c r="H659" s="101" t="s">
        <v>22</v>
      </c>
      <c r="J659" s="192">
        <v>753770</v>
      </c>
      <c r="K659" s="125"/>
      <c r="L659" s="114">
        <v>44999</v>
      </c>
      <c r="M659" s="114">
        <f t="shared" si="24"/>
        <v>45029</v>
      </c>
      <c r="N659" s="238">
        <f t="shared" si="23"/>
        <v>753770</v>
      </c>
      <c r="O659" s="243">
        <v>2023</v>
      </c>
      <c r="P659" s="93">
        <f>N659*VLOOKUP(O659,IPC_2024!$A:$C,3,FALSE)</f>
        <v>792966.04</v>
      </c>
      <c r="Q659" s="93"/>
      <c r="R659" s="268" t="str">
        <f t="shared" si="25"/>
        <v/>
      </c>
      <c r="S659" s="274"/>
      <c r="T659" s="126"/>
      <c r="U659" s="127"/>
      <c r="V659" s="127"/>
      <c r="W659" s="127"/>
      <c r="X659" s="127"/>
      <c r="Y659" s="127"/>
    </row>
    <row r="660" spans="2:25" ht="15" outlineLevel="1" x14ac:dyDescent="0.25">
      <c r="B660" s="299"/>
      <c r="C660" s="113"/>
      <c r="D660" s="222"/>
      <c r="E660" s="118" t="s">
        <v>1168</v>
      </c>
      <c r="F660" s="113" t="s">
        <v>1485</v>
      </c>
      <c r="G660" s="121"/>
      <c r="H660" s="101"/>
      <c r="J660" s="163">
        <f>SUM(J637:J659)</f>
        <v>211850433</v>
      </c>
      <c r="K660" s="125"/>
      <c r="L660" s="114"/>
      <c r="M660" s="114"/>
      <c r="N660" s="239">
        <f>SUM(N637:N659)</f>
        <v>211850433</v>
      </c>
      <c r="O660" s="243"/>
      <c r="P660" s="94">
        <f>SUM(P637:P659)</f>
        <v>222866655.51599997</v>
      </c>
      <c r="Q660" s="92" t="s">
        <v>1420</v>
      </c>
      <c r="R660" s="268">
        <f t="shared" si="25"/>
        <v>3.345466952213055E-3</v>
      </c>
      <c r="S660" s="274"/>
      <c r="T660" s="126"/>
      <c r="U660" s="127"/>
      <c r="V660" s="127"/>
      <c r="W660" s="127"/>
      <c r="X660" s="127"/>
      <c r="Y660" s="127"/>
    </row>
    <row r="661" spans="2:25" ht="15" outlineLevel="1" x14ac:dyDescent="0.25">
      <c r="B661" s="299"/>
      <c r="C661" s="113"/>
      <c r="D661" s="222"/>
      <c r="E661" s="118"/>
      <c r="F661" s="108"/>
      <c r="G661" s="121"/>
      <c r="H661" s="101"/>
      <c r="J661" s="163"/>
      <c r="K661" s="125"/>
      <c r="L661" s="114"/>
      <c r="M661" s="114"/>
      <c r="N661" s="238"/>
      <c r="O661" s="243"/>
      <c r="P661" s="93"/>
      <c r="Q661" s="93"/>
      <c r="R661" s="268" t="str">
        <f t="shared" si="25"/>
        <v/>
      </c>
      <c r="S661" s="274"/>
      <c r="T661" s="126"/>
      <c r="U661" s="127"/>
      <c r="V661" s="127"/>
      <c r="W661" s="127"/>
      <c r="X661" s="127"/>
      <c r="Y661" s="127"/>
    </row>
    <row r="662" spans="2:25" ht="15" outlineLevel="2" x14ac:dyDescent="0.25">
      <c r="B662" s="299"/>
      <c r="C662" s="108" t="s">
        <v>1254</v>
      </c>
      <c r="D662" s="222">
        <v>12137629</v>
      </c>
      <c r="E662" s="101" t="s">
        <v>49</v>
      </c>
      <c r="F662" s="108" t="s">
        <v>488</v>
      </c>
      <c r="G662" s="121" t="s">
        <v>50</v>
      </c>
      <c r="H662" s="101"/>
      <c r="J662" s="163">
        <v>10579201</v>
      </c>
      <c r="K662" s="125"/>
      <c r="L662" s="114"/>
      <c r="M662" s="114" t="s">
        <v>1437</v>
      </c>
      <c r="N662" s="239">
        <f t="shared" si="23"/>
        <v>10579201</v>
      </c>
      <c r="O662" s="243">
        <v>2024</v>
      </c>
      <c r="P662" s="94">
        <f>N662*VLOOKUP(O662,IPC_2024!$A:$C,3,FALSE)</f>
        <v>10579201</v>
      </c>
      <c r="Q662" s="92" t="s">
        <v>1420</v>
      </c>
      <c r="R662" s="268">
        <f t="shared" si="25"/>
        <v>1.5880512607135359E-4</v>
      </c>
      <c r="S662" s="274"/>
      <c r="T662" s="126"/>
      <c r="U662" s="127"/>
      <c r="V662" s="127"/>
      <c r="W662" s="127"/>
      <c r="X662" s="127"/>
      <c r="Y662" s="127"/>
    </row>
    <row r="663" spans="2:25" ht="15" outlineLevel="2" x14ac:dyDescent="0.25">
      <c r="B663" s="299"/>
      <c r="C663" s="108"/>
      <c r="D663" s="222"/>
      <c r="E663" s="101"/>
      <c r="F663" s="108"/>
      <c r="G663" s="121"/>
      <c r="H663" s="101"/>
      <c r="J663" s="163"/>
      <c r="K663" s="125"/>
      <c r="L663" s="114"/>
      <c r="M663" s="114"/>
      <c r="N663" s="238"/>
      <c r="O663" s="243"/>
      <c r="P663" s="93"/>
      <c r="Q663" s="93"/>
      <c r="R663" s="268" t="str">
        <f t="shared" si="25"/>
        <v/>
      </c>
      <c r="S663" s="274"/>
      <c r="T663" s="126"/>
      <c r="U663" s="127"/>
      <c r="V663" s="127"/>
      <c r="W663" s="127"/>
      <c r="X663" s="127"/>
      <c r="Y663" s="127"/>
    </row>
    <row r="664" spans="2:25" ht="15" outlineLevel="2" x14ac:dyDescent="0.25">
      <c r="B664" s="299"/>
      <c r="C664" s="108" t="s">
        <v>1254</v>
      </c>
      <c r="D664" s="222">
        <v>901418273</v>
      </c>
      <c r="E664" s="101" t="s">
        <v>562</v>
      </c>
      <c r="F664" s="108" t="s">
        <v>561</v>
      </c>
      <c r="G664" s="121" t="s">
        <v>563</v>
      </c>
      <c r="H664" s="101"/>
      <c r="J664" s="163">
        <v>2460785</v>
      </c>
      <c r="K664" s="125"/>
      <c r="L664" s="114"/>
      <c r="M664" s="114" t="s">
        <v>1437</v>
      </c>
      <c r="N664" s="239">
        <f t="shared" si="23"/>
        <v>2460785</v>
      </c>
      <c r="O664" s="243">
        <v>2024</v>
      </c>
      <c r="P664" s="94">
        <f>N664*VLOOKUP(O664,IPC_2024!$A:$C,3,FALSE)</f>
        <v>2460785</v>
      </c>
      <c r="Q664" s="92" t="s">
        <v>1420</v>
      </c>
      <c r="R664" s="268">
        <f t="shared" si="25"/>
        <v>3.69390157309135E-5</v>
      </c>
      <c r="S664" s="274"/>
      <c r="T664" s="126"/>
      <c r="U664" s="127"/>
      <c r="V664" s="127"/>
      <c r="W664" s="127"/>
      <c r="X664" s="127"/>
      <c r="Y664" s="127"/>
    </row>
    <row r="665" spans="2:25" ht="15" outlineLevel="2" x14ac:dyDescent="0.25">
      <c r="B665" s="299"/>
      <c r="C665" s="108"/>
      <c r="D665" s="222"/>
      <c r="E665" s="101"/>
      <c r="F665" s="108"/>
      <c r="G665" s="121"/>
      <c r="H665" s="101"/>
      <c r="J665" s="163"/>
      <c r="K665" s="125"/>
      <c r="L665" s="114"/>
      <c r="M665" s="114"/>
      <c r="N665" s="238"/>
      <c r="O665" s="243"/>
      <c r="P665" s="93"/>
      <c r="Q665" s="93"/>
      <c r="R665" s="268" t="str">
        <f t="shared" si="25"/>
        <v/>
      </c>
      <c r="S665" s="274"/>
      <c r="T665" s="126"/>
      <c r="U665" s="127"/>
      <c r="V665" s="127"/>
      <c r="W665" s="127"/>
      <c r="X665" s="127"/>
      <c r="Y665" s="127"/>
    </row>
    <row r="666" spans="2:25" ht="15" outlineLevel="2" x14ac:dyDescent="0.25">
      <c r="B666" s="299"/>
      <c r="C666" s="108" t="s">
        <v>1254</v>
      </c>
      <c r="D666" s="222">
        <v>900629508</v>
      </c>
      <c r="E666" s="101" t="s">
        <v>529</v>
      </c>
      <c r="F666" s="108" t="s">
        <v>488</v>
      </c>
      <c r="G666" s="121" t="s">
        <v>530</v>
      </c>
      <c r="H666" s="101"/>
      <c r="J666" s="163">
        <v>93569299</v>
      </c>
      <c r="K666" s="125"/>
      <c r="L666" s="114"/>
      <c r="M666" s="114" t="s">
        <v>1437</v>
      </c>
      <c r="N666" s="239">
        <f t="shared" si="23"/>
        <v>93569299</v>
      </c>
      <c r="O666" s="243">
        <v>2024</v>
      </c>
      <c r="P666" s="94">
        <f>N666*VLOOKUP(O666,IPC_2024!$A:$C,3,FALSE)</f>
        <v>93569299</v>
      </c>
      <c r="Q666" s="92" t="s">
        <v>1420</v>
      </c>
      <c r="R666" s="268">
        <f t="shared" si="25"/>
        <v>1.4045752910926996E-3</v>
      </c>
      <c r="S666" s="274"/>
      <c r="T666" s="126"/>
      <c r="U666" s="127"/>
      <c r="V666" s="127"/>
      <c r="W666" s="127"/>
      <c r="X666" s="127"/>
      <c r="Y666" s="127"/>
    </row>
    <row r="667" spans="2:25" ht="15" outlineLevel="2" x14ac:dyDescent="0.25">
      <c r="B667" s="299"/>
      <c r="C667" s="108"/>
      <c r="D667" s="222"/>
      <c r="E667" s="101"/>
      <c r="F667" s="108"/>
      <c r="G667" s="121"/>
      <c r="H667" s="101"/>
      <c r="J667" s="163"/>
      <c r="K667" s="125"/>
      <c r="L667" s="114"/>
      <c r="M667" s="114"/>
      <c r="N667" s="238"/>
      <c r="O667" s="243"/>
      <c r="P667" s="93"/>
      <c r="Q667" s="93"/>
      <c r="R667" s="268" t="str">
        <f t="shared" si="25"/>
        <v/>
      </c>
      <c r="S667" s="274"/>
      <c r="T667" s="126"/>
      <c r="U667" s="127"/>
      <c r="V667" s="127"/>
      <c r="W667" s="127"/>
      <c r="X667" s="127"/>
      <c r="Y667" s="127"/>
    </row>
    <row r="668" spans="2:25" ht="15" outlineLevel="2" x14ac:dyDescent="0.25">
      <c r="B668" s="299"/>
      <c r="C668" s="108" t="s">
        <v>1254</v>
      </c>
      <c r="D668" s="222">
        <v>79391640</v>
      </c>
      <c r="E668" s="101" t="s">
        <v>494</v>
      </c>
      <c r="F668" s="108" t="s">
        <v>488</v>
      </c>
      <c r="G668" s="121" t="s">
        <v>495</v>
      </c>
      <c r="H668" s="101"/>
      <c r="J668" s="163">
        <v>1510000</v>
      </c>
      <c r="K668" s="125"/>
      <c r="L668" s="114"/>
      <c r="M668" s="114" t="s">
        <v>1437</v>
      </c>
      <c r="N668" s="239">
        <f t="shared" ref="N668:N730" si="26">+J668</f>
        <v>1510000</v>
      </c>
      <c r="O668" s="243">
        <v>2024</v>
      </c>
      <c r="P668" s="94">
        <f>N668*VLOOKUP(O668,IPC_2024!$A:$C,3,FALSE)</f>
        <v>1510000</v>
      </c>
      <c r="Q668" s="92" t="s">
        <v>1420</v>
      </c>
      <c r="R668" s="268">
        <f t="shared" si="25"/>
        <v>2.2666715602411176E-5</v>
      </c>
      <c r="S668" s="274"/>
      <c r="T668" s="126"/>
      <c r="U668" s="127"/>
      <c r="V668" s="127"/>
      <c r="W668" s="127"/>
      <c r="X668" s="127"/>
      <c r="Y668" s="127"/>
    </row>
    <row r="669" spans="2:25" ht="15" outlineLevel="2" x14ac:dyDescent="0.25">
      <c r="B669" s="299"/>
      <c r="C669" s="108"/>
      <c r="D669" s="222"/>
      <c r="E669" s="101"/>
      <c r="F669" s="108"/>
      <c r="G669" s="121"/>
      <c r="H669" s="101"/>
      <c r="J669" s="163"/>
      <c r="K669" s="125"/>
      <c r="L669" s="114"/>
      <c r="M669" s="114"/>
      <c r="N669" s="238"/>
      <c r="O669" s="243"/>
      <c r="P669" s="93"/>
      <c r="Q669" s="93"/>
      <c r="R669" s="268" t="str">
        <f t="shared" si="25"/>
        <v/>
      </c>
      <c r="S669" s="274"/>
      <c r="T669" s="126"/>
      <c r="U669" s="127"/>
      <c r="V669" s="127"/>
      <c r="W669" s="127"/>
      <c r="X669" s="127"/>
      <c r="Y669" s="127"/>
    </row>
    <row r="670" spans="2:25" ht="15" outlineLevel="2" x14ac:dyDescent="0.25">
      <c r="B670" s="299"/>
      <c r="C670" s="108" t="s">
        <v>1254</v>
      </c>
      <c r="D670" s="222">
        <v>900852190</v>
      </c>
      <c r="E670" s="101" t="s">
        <v>539</v>
      </c>
      <c r="F670" s="108" t="s">
        <v>486</v>
      </c>
      <c r="G670" s="101" t="s">
        <v>540</v>
      </c>
      <c r="H670" s="101"/>
      <c r="I670" s="101" t="s">
        <v>1284</v>
      </c>
      <c r="J670" s="192">
        <v>98275540</v>
      </c>
      <c r="K670" s="125"/>
      <c r="L670" s="114">
        <v>45406</v>
      </c>
      <c r="M670" s="114">
        <v>45406</v>
      </c>
      <c r="N670" s="238">
        <f t="shared" si="26"/>
        <v>98275540</v>
      </c>
      <c r="O670" s="243">
        <v>2024</v>
      </c>
      <c r="P670" s="93">
        <f>N670*VLOOKUP(O670,IPC_2024!$A:$C,3,FALSE)</f>
        <v>98275540</v>
      </c>
      <c r="Q670" s="93"/>
      <c r="R670" s="268" t="str">
        <f t="shared" si="25"/>
        <v/>
      </c>
      <c r="S670" s="274"/>
      <c r="T670" s="126"/>
      <c r="U670" s="127"/>
      <c r="V670" s="127"/>
      <c r="W670" s="127"/>
      <c r="X670" s="127"/>
      <c r="Y670" s="127"/>
    </row>
    <row r="671" spans="2:25" ht="15" outlineLevel="2" x14ac:dyDescent="0.25">
      <c r="B671" s="299"/>
      <c r="C671" s="113"/>
      <c r="D671" s="222"/>
      <c r="E671" s="101"/>
      <c r="F671" s="122" t="s">
        <v>1285</v>
      </c>
      <c r="G671" s="101"/>
      <c r="H671" s="101"/>
      <c r="J671" s="192">
        <v>9363931</v>
      </c>
      <c r="K671" s="125"/>
      <c r="L671" s="114">
        <v>45406</v>
      </c>
      <c r="M671" s="114">
        <v>45406</v>
      </c>
      <c r="N671" s="238">
        <f t="shared" si="26"/>
        <v>9363931</v>
      </c>
      <c r="O671" s="243">
        <v>2024</v>
      </c>
      <c r="P671" s="93">
        <f>N671*VLOOKUP(O671,IPC_2024!$A:$C,3,FALSE)</f>
        <v>9363931</v>
      </c>
      <c r="Q671" s="93"/>
      <c r="R671" s="268" t="str">
        <f t="shared" si="25"/>
        <v/>
      </c>
      <c r="S671" s="274"/>
      <c r="T671" s="126"/>
      <c r="U671" s="127"/>
      <c r="V671" s="127"/>
      <c r="W671" s="127"/>
      <c r="X671" s="127"/>
      <c r="Y671" s="127"/>
    </row>
    <row r="672" spans="2:25" ht="15" outlineLevel="2" x14ac:dyDescent="0.25">
      <c r="B672" s="299"/>
      <c r="C672" s="113"/>
      <c r="D672" s="222"/>
      <c r="E672" s="101"/>
      <c r="F672" s="122" t="s">
        <v>1286</v>
      </c>
      <c r="G672" s="101"/>
      <c r="H672" s="101"/>
      <c r="J672" s="192">
        <v>381220</v>
      </c>
      <c r="K672" s="125"/>
      <c r="L672" s="114">
        <v>45407</v>
      </c>
      <c r="M672" s="114">
        <v>45407</v>
      </c>
      <c r="N672" s="238">
        <f t="shared" si="26"/>
        <v>381220</v>
      </c>
      <c r="O672" s="243">
        <v>2024</v>
      </c>
      <c r="P672" s="93">
        <f>N672*VLOOKUP(O672,IPC_2024!$A:$C,3,FALSE)</f>
        <v>381220</v>
      </c>
      <c r="Q672" s="93"/>
      <c r="R672" s="268" t="str">
        <f t="shared" si="25"/>
        <v/>
      </c>
      <c r="S672" s="274"/>
      <c r="T672" s="126"/>
      <c r="U672" s="127"/>
      <c r="V672" s="127"/>
      <c r="W672" s="127"/>
      <c r="X672" s="127"/>
      <c r="Y672" s="127"/>
    </row>
    <row r="673" spans="2:25" ht="15" outlineLevel="2" x14ac:dyDescent="0.25">
      <c r="B673" s="299"/>
      <c r="C673" s="113"/>
      <c r="D673" s="222"/>
      <c r="E673" s="101"/>
      <c r="F673" s="122" t="s">
        <v>1287</v>
      </c>
      <c r="G673" s="101"/>
      <c r="H673" s="101"/>
      <c r="J673" s="192">
        <v>3965018</v>
      </c>
      <c r="K673" s="125"/>
      <c r="L673" s="114">
        <v>45407</v>
      </c>
      <c r="M673" s="114">
        <v>45407</v>
      </c>
      <c r="N673" s="238">
        <f t="shared" si="26"/>
        <v>3965018</v>
      </c>
      <c r="O673" s="243">
        <v>2024</v>
      </c>
      <c r="P673" s="93">
        <f>N673*VLOOKUP(O673,IPC_2024!$A:$C,3,FALSE)</f>
        <v>3965018</v>
      </c>
      <c r="Q673" s="93"/>
      <c r="R673" s="268" t="str">
        <f t="shared" si="25"/>
        <v/>
      </c>
      <c r="S673" s="274"/>
      <c r="T673" s="126"/>
      <c r="U673" s="127"/>
      <c r="V673" s="127"/>
      <c r="W673" s="127"/>
      <c r="X673" s="127"/>
      <c r="Y673" s="127"/>
    </row>
    <row r="674" spans="2:25" ht="15" outlineLevel="2" x14ac:dyDescent="0.25">
      <c r="B674" s="299"/>
      <c r="C674" s="113"/>
      <c r="D674" s="222"/>
      <c r="E674" s="101"/>
      <c r="F674" s="122" t="s">
        <v>1288</v>
      </c>
      <c r="G674" s="101"/>
      <c r="H674" s="101"/>
      <c r="J674" s="192">
        <v>46934583</v>
      </c>
      <c r="K674" s="125"/>
      <c r="L674" s="114">
        <v>45408</v>
      </c>
      <c r="M674" s="114">
        <v>45408</v>
      </c>
      <c r="N674" s="238">
        <f t="shared" si="26"/>
        <v>46934583</v>
      </c>
      <c r="O674" s="243">
        <v>2024</v>
      </c>
      <c r="P674" s="93">
        <f>N674*VLOOKUP(O674,IPC_2024!$A:$C,3,FALSE)</f>
        <v>46934583</v>
      </c>
      <c r="Q674" s="93"/>
      <c r="R674" s="268" t="str">
        <f t="shared" si="25"/>
        <v/>
      </c>
      <c r="S674" s="274"/>
      <c r="T674" s="126"/>
      <c r="U674" s="127"/>
      <c r="V674" s="127"/>
      <c r="W674" s="127"/>
      <c r="X674" s="127"/>
      <c r="Y674" s="127"/>
    </row>
    <row r="675" spans="2:25" ht="15" outlineLevel="2" x14ac:dyDescent="0.25">
      <c r="B675" s="299"/>
      <c r="C675" s="113"/>
      <c r="D675" s="222"/>
      <c r="E675" s="101"/>
      <c r="F675" s="122" t="s">
        <v>1289</v>
      </c>
      <c r="G675" s="101"/>
      <c r="H675" s="101"/>
      <c r="J675" s="192">
        <v>54950387</v>
      </c>
      <c r="K675" s="125"/>
      <c r="L675" s="114">
        <v>45422</v>
      </c>
      <c r="M675" s="114">
        <v>45422</v>
      </c>
      <c r="N675" s="238">
        <f t="shared" si="26"/>
        <v>54950387</v>
      </c>
      <c r="O675" s="243">
        <v>2024</v>
      </c>
      <c r="P675" s="93">
        <f>N675*VLOOKUP(O675,IPC_2024!$A:$C,3,FALSE)</f>
        <v>54950387</v>
      </c>
      <c r="Q675" s="93"/>
      <c r="R675" s="268" t="str">
        <f t="shared" si="25"/>
        <v/>
      </c>
      <c r="S675" s="274"/>
      <c r="T675" s="126"/>
      <c r="U675" s="127"/>
      <c r="V675" s="127"/>
      <c r="W675" s="127"/>
      <c r="X675" s="127"/>
      <c r="Y675" s="127"/>
    </row>
    <row r="676" spans="2:25" ht="15" outlineLevel="2" x14ac:dyDescent="0.25">
      <c r="B676" s="299"/>
      <c r="C676" s="113"/>
      <c r="D676" s="222"/>
      <c r="E676" s="101"/>
      <c r="F676" s="122" t="s">
        <v>1290</v>
      </c>
      <c r="G676" s="101"/>
      <c r="H676" s="101"/>
      <c r="J676" s="192">
        <v>5277040</v>
      </c>
      <c r="K676" s="125"/>
      <c r="L676" s="114">
        <v>45422</v>
      </c>
      <c r="M676" s="114">
        <v>45422</v>
      </c>
      <c r="N676" s="238">
        <f t="shared" si="26"/>
        <v>5277040</v>
      </c>
      <c r="O676" s="243">
        <v>2024</v>
      </c>
      <c r="P676" s="93">
        <f>N676*VLOOKUP(O676,IPC_2024!$A:$C,3,FALSE)</f>
        <v>5277040</v>
      </c>
      <c r="Q676" s="93"/>
      <c r="R676" s="268" t="str">
        <f t="shared" si="25"/>
        <v/>
      </c>
      <c r="S676" s="274"/>
      <c r="T676" s="126"/>
      <c r="U676" s="127"/>
      <c r="V676" s="127"/>
      <c r="W676" s="127"/>
      <c r="X676" s="127"/>
      <c r="Y676" s="127"/>
    </row>
    <row r="677" spans="2:25" ht="15" outlineLevel="2" x14ac:dyDescent="0.25">
      <c r="B677" s="299"/>
      <c r="C677" s="113"/>
      <c r="D677" s="222"/>
      <c r="E677" s="101"/>
      <c r="F677" s="122" t="s">
        <v>1291</v>
      </c>
      <c r="G677" s="101"/>
      <c r="H677" s="101"/>
      <c r="J677" s="192">
        <v>50520723</v>
      </c>
      <c r="K677" s="125"/>
      <c r="L677" s="114">
        <v>45422</v>
      </c>
      <c r="M677" s="114">
        <v>45422</v>
      </c>
      <c r="N677" s="238">
        <f t="shared" si="26"/>
        <v>50520723</v>
      </c>
      <c r="O677" s="243">
        <v>2024</v>
      </c>
      <c r="P677" s="93">
        <f>N677*VLOOKUP(O677,IPC_2024!$A:$C,3,FALSE)</f>
        <v>50520723</v>
      </c>
      <c r="Q677" s="93"/>
      <c r="R677" s="268" t="str">
        <f t="shared" si="25"/>
        <v/>
      </c>
      <c r="S677" s="274"/>
      <c r="T677" s="126"/>
      <c r="U677" s="127"/>
      <c r="V677" s="127"/>
      <c r="W677" s="127"/>
      <c r="X677" s="127"/>
      <c r="Y677" s="127"/>
    </row>
    <row r="678" spans="2:25" ht="15" outlineLevel="2" x14ac:dyDescent="0.25">
      <c r="B678" s="299"/>
      <c r="C678" s="113"/>
      <c r="D678" s="222"/>
      <c r="E678" s="101"/>
      <c r="F678" s="122" t="s">
        <v>1292</v>
      </c>
      <c r="G678" s="101"/>
      <c r="H678" s="101"/>
      <c r="J678" s="192">
        <v>5601819</v>
      </c>
      <c r="K678" s="125"/>
      <c r="L678" s="114">
        <v>45372</v>
      </c>
      <c r="M678" s="114">
        <v>45372</v>
      </c>
      <c r="N678" s="238">
        <f t="shared" si="26"/>
        <v>5601819</v>
      </c>
      <c r="O678" s="243">
        <v>2024</v>
      </c>
      <c r="P678" s="93">
        <f>N678*VLOOKUP(O678,IPC_2024!$A:$C,3,FALSE)</f>
        <v>5601819</v>
      </c>
      <c r="Q678" s="93"/>
      <c r="R678" s="268" t="str">
        <f t="shared" si="25"/>
        <v/>
      </c>
      <c r="S678" s="274"/>
      <c r="T678" s="126"/>
      <c r="U678" s="127"/>
      <c r="V678" s="127"/>
      <c r="W678" s="127"/>
      <c r="X678" s="127"/>
      <c r="Y678" s="127"/>
    </row>
    <row r="679" spans="2:25" ht="15" outlineLevel="2" x14ac:dyDescent="0.25">
      <c r="B679" s="299"/>
      <c r="C679" s="113"/>
      <c r="D679" s="222"/>
      <c r="E679" s="101"/>
      <c r="F679" s="137" t="s">
        <v>1390</v>
      </c>
      <c r="G679" s="101"/>
      <c r="H679" s="101"/>
      <c r="J679" s="192">
        <v>3090000</v>
      </c>
      <c r="K679" s="125"/>
      <c r="L679" s="114">
        <v>45453</v>
      </c>
      <c r="M679" s="114">
        <v>45453</v>
      </c>
      <c r="N679" s="238">
        <f t="shared" si="26"/>
        <v>3090000</v>
      </c>
      <c r="O679" s="243">
        <v>2024</v>
      </c>
      <c r="P679" s="93">
        <f>N679*VLOOKUP(O679,IPC_2024!$A:$C,3,FALSE)</f>
        <v>3090000</v>
      </c>
      <c r="Q679" s="93"/>
      <c r="R679" s="268" t="str">
        <f t="shared" si="25"/>
        <v/>
      </c>
      <c r="S679" s="274"/>
      <c r="T679" s="126"/>
      <c r="U679" s="127"/>
      <c r="V679" s="127"/>
      <c r="W679" s="127"/>
      <c r="X679" s="127"/>
      <c r="Y679" s="127"/>
    </row>
    <row r="680" spans="2:25" ht="15" outlineLevel="2" x14ac:dyDescent="0.25">
      <c r="B680" s="299"/>
      <c r="C680" s="113"/>
      <c r="D680" s="230"/>
      <c r="E680" s="122"/>
      <c r="F680" s="108" t="s">
        <v>1413</v>
      </c>
      <c r="G680" s="108" t="s">
        <v>678</v>
      </c>
      <c r="H680" s="101" t="s">
        <v>540</v>
      </c>
      <c r="I680" s="101" t="s">
        <v>22</v>
      </c>
      <c r="J680" s="192">
        <v>11342318</v>
      </c>
      <c r="K680" s="128"/>
      <c r="L680" s="110">
        <v>45007</v>
      </c>
      <c r="M680" s="110">
        <f>+L680+30</f>
        <v>45037</v>
      </c>
      <c r="N680" s="238">
        <f t="shared" si="26"/>
        <v>11342318</v>
      </c>
      <c r="O680" s="244">
        <v>2023</v>
      </c>
      <c r="P680" s="93">
        <f>N680*VLOOKUP(O680,IPC_2024!$A:$C,3,FALSE)</f>
        <v>11932118.536</v>
      </c>
      <c r="Q680" s="93"/>
      <c r="R680" s="268" t="str">
        <f t="shared" si="25"/>
        <v/>
      </c>
      <c r="S680" s="273"/>
      <c r="T680" s="122"/>
      <c r="U680" s="122"/>
      <c r="V680" s="127"/>
      <c r="W680" s="127"/>
      <c r="X680" s="127"/>
      <c r="Y680" s="127"/>
    </row>
    <row r="681" spans="2:25" ht="15" outlineLevel="2" x14ac:dyDescent="0.25">
      <c r="B681" s="299"/>
      <c r="C681" s="113"/>
      <c r="D681" s="230"/>
      <c r="E681" s="122"/>
      <c r="F681" s="108" t="s">
        <v>1414</v>
      </c>
      <c r="G681" s="108" t="s">
        <v>679</v>
      </c>
      <c r="H681" s="101" t="s">
        <v>540</v>
      </c>
      <c r="I681" s="101" t="s">
        <v>22</v>
      </c>
      <c r="J681" s="192">
        <v>11355738</v>
      </c>
      <c r="K681" s="128"/>
      <c r="L681" s="110">
        <v>45013</v>
      </c>
      <c r="M681" s="110">
        <f>+L681+30</f>
        <v>45043</v>
      </c>
      <c r="N681" s="238">
        <f t="shared" si="26"/>
        <v>11355738</v>
      </c>
      <c r="O681" s="244">
        <v>2023</v>
      </c>
      <c r="P681" s="93">
        <f>N681*VLOOKUP(O681,IPC_2024!$A:$C,3,FALSE)</f>
        <v>11946236.376</v>
      </c>
      <c r="Q681" s="93"/>
      <c r="R681" s="268" t="str">
        <f t="shared" si="25"/>
        <v/>
      </c>
      <c r="S681" s="273"/>
      <c r="T681" s="122"/>
      <c r="U681" s="122"/>
      <c r="V681" s="127"/>
      <c r="W681" s="127"/>
      <c r="X681" s="127"/>
      <c r="Y681" s="127"/>
    </row>
    <row r="682" spans="2:25" ht="15" outlineLevel="1" x14ac:dyDescent="0.25">
      <c r="B682" s="299"/>
      <c r="C682" s="113"/>
      <c r="D682" s="222"/>
      <c r="E682" s="118" t="s">
        <v>1198</v>
      </c>
      <c r="F682" s="113" t="s">
        <v>1485</v>
      </c>
      <c r="G682" s="101"/>
      <c r="H682" s="101"/>
      <c r="J682" s="163">
        <f>SUM(J670:J681)</f>
        <v>301058317</v>
      </c>
      <c r="K682" s="125"/>
      <c r="L682" s="114"/>
      <c r="M682" s="114"/>
      <c r="N682" s="239">
        <f>SUM(N670:N681)</f>
        <v>301058317</v>
      </c>
      <c r="O682" s="243"/>
      <c r="P682" s="94">
        <f>SUM(P670:P681)</f>
        <v>302238615.912</v>
      </c>
      <c r="Q682" s="92" t="s">
        <v>1420</v>
      </c>
      <c r="R682" s="268">
        <f t="shared" si="25"/>
        <v>4.5369250006249591E-3</v>
      </c>
      <c r="S682" s="274"/>
      <c r="T682" s="126"/>
      <c r="U682" s="127"/>
      <c r="V682" s="127"/>
      <c r="W682" s="127"/>
      <c r="X682" s="127"/>
      <c r="Y682" s="127"/>
    </row>
    <row r="683" spans="2:25" ht="15" outlineLevel="1" x14ac:dyDescent="0.25">
      <c r="B683" s="299"/>
      <c r="C683" s="113"/>
      <c r="D683" s="222"/>
      <c r="E683" s="118"/>
      <c r="F683" s="108"/>
      <c r="G683" s="101"/>
      <c r="H683" s="101"/>
      <c r="J683" s="163"/>
      <c r="K683" s="125"/>
      <c r="L683" s="114"/>
      <c r="M683" s="114"/>
      <c r="N683" s="238"/>
      <c r="O683" s="243"/>
      <c r="P683" s="93"/>
      <c r="Q683" s="93"/>
      <c r="R683" s="268" t="str">
        <f t="shared" si="25"/>
        <v/>
      </c>
      <c r="S683" s="274"/>
      <c r="T683" s="126"/>
      <c r="U683" s="127"/>
      <c r="V683" s="127"/>
      <c r="W683" s="127"/>
      <c r="X683" s="127"/>
      <c r="Y683" s="127"/>
    </row>
    <row r="684" spans="2:25" ht="15" outlineLevel="2" x14ac:dyDescent="0.25">
      <c r="B684" s="299"/>
      <c r="C684" s="108" t="s">
        <v>1254</v>
      </c>
      <c r="D684" s="222">
        <v>13615172</v>
      </c>
      <c r="E684" s="101" t="s">
        <v>490</v>
      </c>
      <c r="F684" s="108" t="s">
        <v>489</v>
      </c>
      <c r="G684" s="121" t="s">
        <v>491</v>
      </c>
      <c r="H684" s="101"/>
      <c r="J684" s="163">
        <v>23415919</v>
      </c>
      <c r="K684" s="125"/>
      <c r="L684" s="114">
        <v>44286</v>
      </c>
      <c r="M684" s="114">
        <v>44286</v>
      </c>
      <c r="N684" s="239">
        <f t="shared" si="26"/>
        <v>23415919</v>
      </c>
      <c r="O684" s="243">
        <v>2021</v>
      </c>
      <c r="P684" s="94">
        <f>N684*VLOOKUP(O684,IPC_2024!$A:$C,3,FALSE)</f>
        <v>30451383.568732746</v>
      </c>
      <c r="Q684" s="92" t="s">
        <v>1420</v>
      </c>
      <c r="R684" s="268">
        <f t="shared" si="25"/>
        <v>4.5710784837907402E-4</v>
      </c>
      <c r="S684" s="274"/>
      <c r="T684" s="126"/>
      <c r="U684" s="127"/>
      <c r="V684" s="127"/>
      <c r="W684" s="127"/>
      <c r="X684" s="127"/>
      <c r="Y684" s="127"/>
    </row>
    <row r="685" spans="2:25" ht="15" outlineLevel="2" x14ac:dyDescent="0.25">
      <c r="B685" s="299"/>
      <c r="C685" s="108"/>
      <c r="D685" s="222"/>
      <c r="E685" s="101"/>
      <c r="F685" s="108"/>
      <c r="G685" s="121"/>
      <c r="H685" s="101"/>
      <c r="J685" s="163"/>
      <c r="K685" s="125"/>
      <c r="L685" s="114"/>
      <c r="M685" s="114"/>
      <c r="N685" s="238"/>
      <c r="O685" s="243"/>
      <c r="P685" s="93"/>
      <c r="Q685" s="93"/>
      <c r="R685" s="268" t="str">
        <f t="shared" si="25"/>
        <v/>
      </c>
      <c r="S685" s="274"/>
      <c r="T685" s="126"/>
      <c r="U685" s="127"/>
      <c r="V685" s="127"/>
      <c r="W685" s="127"/>
      <c r="X685" s="127"/>
      <c r="Y685" s="127"/>
    </row>
    <row r="686" spans="2:25" ht="15" outlineLevel="2" x14ac:dyDescent="0.25">
      <c r="B686" s="299"/>
      <c r="C686" s="108" t="s">
        <v>1254</v>
      </c>
      <c r="D686" s="222">
        <v>900670919</v>
      </c>
      <c r="E686" s="101" t="s">
        <v>531</v>
      </c>
      <c r="F686" s="108" t="s">
        <v>488</v>
      </c>
      <c r="G686" s="121" t="s">
        <v>532</v>
      </c>
      <c r="H686" s="101"/>
      <c r="J686" s="163">
        <v>17585008</v>
      </c>
      <c r="K686" s="125"/>
      <c r="L686" s="114"/>
      <c r="M686" s="114" t="s">
        <v>1437</v>
      </c>
      <c r="N686" s="239">
        <f t="shared" si="26"/>
        <v>17585008</v>
      </c>
      <c r="O686" s="243">
        <v>2024</v>
      </c>
      <c r="P686" s="94">
        <f>N686*VLOOKUP(O686,IPC_2024!$A:$C,3,FALSE)</f>
        <v>17585008</v>
      </c>
      <c r="Q686" s="92" t="s">
        <v>1420</v>
      </c>
      <c r="R686" s="268">
        <f t="shared" si="25"/>
        <v>2.6396978490206974E-4</v>
      </c>
      <c r="S686" s="274"/>
      <c r="T686" s="126"/>
      <c r="U686" s="127"/>
      <c r="V686" s="127"/>
      <c r="W686" s="127"/>
      <c r="X686" s="127"/>
      <c r="Y686" s="127"/>
    </row>
    <row r="687" spans="2:25" ht="15" outlineLevel="2" x14ac:dyDescent="0.25">
      <c r="B687" s="299"/>
      <c r="C687" s="108"/>
      <c r="D687" s="222"/>
      <c r="E687" s="101"/>
      <c r="F687" s="108"/>
      <c r="G687" s="121"/>
      <c r="H687" s="101"/>
      <c r="J687" s="163"/>
      <c r="K687" s="125"/>
      <c r="L687" s="114"/>
      <c r="M687" s="114"/>
      <c r="N687" s="238"/>
      <c r="O687" s="243"/>
      <c r="P687" s="93"/>
      <c r="Q687" s="93"/>
      <c r="R687" s="268" t="str">
        <f t="shared" si="25"/>
        <v/>
      </c>
      <c r="S687" s="274"/>
      <c r="T687" s="126"/>
      <c r="U687" s="127"/>
      <c r="V687" s="127"/>
      <c r="W687" s="127"/>
      <c r="X687" s="127"/>
      <c r="Y687" s="127"/>
    </row>
    <row r="688" spans="2:25" ht="15" outlineLevel="2" x14ac:dyDescent="0.25">
      <c r="B688" s="299"/>
      <c r="C688" s="108" t="s">
        <v>1254</v>
      </c>
      <c r="D688" s="222">
        <v>901428935</v>
      </c>
      <c r="E688" s="101" t="s">
        <v>564</v>
      </c>
      <c r="F688" s="108" t="s">
        <v>486</v>
      </c>
      <c r="G688" s="101" t="s">
        <v>565</v>
      </c>
      <c r="H688" s="101"/>
      <c r="J688" s="163">
        <v>4260126</v>
      </c>
      <c r="K688" s="125"/>
      <c r="L688" s="114">
        <v>45385</v>
      </c>
      <c r="M688" s="114">
        <v>45780</v>
      </c>
      <c r="N688" s="239">
        <f t="shared" si="26"/>
        <v>4260126</v>
      </c>
      <c r="O688" s="243">
        <v>2024</v>
      </c>
      <c r="P688" s="94">
        <f>N688*VLOOKUP(O688,IPC_2024!$A:$C,3,FALSE)</f>
        <v>4260126</v>
      </c>
      <c r="Q688" s="92" t="s">
        <v>1420</v>
      </c>
      <c r="R688" s="268">
        <f t="shared" si="25"/>
        <v>6.3949049319495042E-5</v>
      </c>
      <c r="S688" s="274"/>
      <c r="T688" s="126"/>
      <c r="U688" s="127"/>
      <c r="V688" s="127"/>
      <c r="W688" s="127"/>
      <c r="X688" s="127"/>
      <c r="Y688" s="127"/>
    </row>
    <row r="689" spans="2:25" ht="15" outlineLevel="2" x14ac:dyDescent="0.25">
      <c r="B689" s="299"/>
      <c r="C689" s="108"/>
      <c r="D689" s="222"/>
      <c r="E689" s="101"/>
      <c r="F689" s="108"/>
      <c r="G689" s="101"/>
      <c r="H689" s="101"/>
      <c r="J689" s="163"/>
      <c r="K689" s="125"/>
      <c r="L689" s="114"/>
      <c r="M689" s="114"/>
      <c r="N689" s="238"/>
      <c r="O689" s="243"/>
      <c r="P689" s="93"/>
      <c r="Q689" s="93"/>
      <c r="R689" s="268" t="str">
        <f t="shared" si="25"/>
        <v/>
      </c>
      <c r="S689" s="274"/>
      <c r="T689" s="126"/>
      <c r="U689" s="127"/>
      <c r="V689" s="127"/>
      <c r="W689" s="127"/>
      <c r="X689" s="127"/>
      <c r="Y689" s="127"/>
    </row>
    <row r="690" spans="2:25" ht="15" outlineLevel="2" x14ac:dyDescent="0.25">
      <c r="B690" s="299"/>
      <c r="C690" s="108" t="s">
        <v>1254</v>
      </c>
      <c r="D690" s="222">
        <v>900621837</v>
      </c>
      <c r="E690" s="101" t="s">
        <v>525</v>
      </c>
      <c r="F690" s="108" t="s">
        <v>488</v>
      </c>
      <c r="G690" s="121" t="s">
        <v>526</v>
      </c>
      <c r="H690" s="101"/>
      <c r="J690" s="163">
        <v>10754156</v>
      </c>
      <c r="K690" s="125"/>
      <c r="L690" s="114"/>
      <c r="M690" s="114" t="s">
        <v>1437</v>
      </c>
      <c r="N690" s="239">
        <f t="shared" si="26"/>
        <v>10754156</v>
      </c>
      <c r="O690" s="243">
        <v>2024</v>
      </c>
      <c r="P690" s="94">
        <f>N690*VLOOKUP(O690,IPC_2024!$A:$C,3,FALSE)</f>
        <v>10754156</v>
      </c>
      <c r="Q690" s="92" t="s">
        <v>1420</v>
      </c>
      <c r="R690" s="268">
        <f t="shared" si="25"/>
        <v>1.6143138781189652E-4</v>
      </c>
      <c r="S690" s="274"/>
      <c r="T690" s="126"/>
      <c r="U690" s="127"/>
      <c r="V690" s="127"/>
      <c r="W690" s="127"/>
      <c r="X690" s="127"/>
      <c r="Y690" s="127"/>
    </row>
    <row r="691" spans="2:25" ht="15" outlineLevel="2" x14ac:dyDescent="0.25">
      <c r="B691" s="299"/>
      <c r="C691" s="108"/>
      <c r="D691" s="222"/>
      <c r="E691" s="101"/>
      <c r="F691" s="108"/>
      <c r="G691" s="121"/>
      <c r="H691" s="101"/>
      <c r="J691" s="163"/>
      <c r="K691" s="125"/>
      <c r="L691" s="114"/>
      <c r="M691" s="114"/>
      <c r="N691" s="238"/>
      <c r="O691" s="243"/>
      <c r="P691" s="93"/>
      <c r="Q691" s="93"/>
      <c r="R691" s="268" t="str">
        <f t="shared" si="25"/>
        <v/>
      </c>
      <c r="S691" s="274"/>
      <c r="T691" s="126"/>
      <c r="U691" s="127"/>
      <c r="V691" s="127"/>
      <c r="W691" s="127"/>
      <c r="X691" s="127"/>
      <c r="Y691" s="127"/>
    </row>
    <row r="692" spans="2:25" ht="15" outlineLevel="2" x14ac:dyDescent="0.25">
      <c r="B692" s="299"/>
      <c r="C692" s="108" t="s">
        <v>1254</v>
      </c>
      <c r="D692" s="222">
        <v>900275794</v>
      </c>
      <c r="E692" s="101" t="s">
        <v>509</v>
      </c>
      <c r="F692" s="108" t="s">
        <v>486</v>
      </c>
      <c r="G692" s="121" t="s">
        <v>510</v>
      </c>
      <c r="H692" s="101"/>
      <c r="J692" s="192">
        <v>1909331</v>
      </c>
      <c r="K692" s="125"/>
      <c r="L692" s="114">
        <v>45351</v>
      </c>
      <c r="M692" s="114">
        <v>45351</v>
      </c>
      <c r="N692" s="238">
        <f t="shared" si="26"/>
        <v>1909331</v>
      </c>
      <c r="O692" s="243">
        <v>2024</v>
      </c>
      <c r="P692" s="93">
        <f>N692*VLOOKUP(O692,IPC_2024!$A:$C,3,FALSE)</f>
        <v>1909331</v>
      </c>
      <c r="Q692" s="93"/>
      <c r="R692" s="268" t="str">
        <f t="shared" si="25"/>
        <v/>
      </c>
      <c r="S692" s="274"/>
      <c r="T692" s="126"/>
      <c r="U692" s="127"/>
      <c r="V692" s="127"/>
      <c r="W692" s="127"/>
      <c r="X692" s="127"/>
      <c r="Y692" s="127"/>
    </row>
    <row r="693" spans="2:25" ht="15" outlineLevel="2" x14ac:dyDescent="0.25">
      <c r="B693" s="299"/>
      <c r="C693" s="108"/>
      <c r="D693" s="222"/>
      <c r="E693" s="101"/>
      <c r="F693" s="108" t="s">
        <v>486</v>
      </c>
      <c r="G693" s="101" t="s">
        <v>464</v>
      </c>
      <c r="H693" s="101"/>
      <c r="J693" s="192">
        <v>7846758</v>
      </c>
      <c r="K693" s="125"/>
      <c r="L693" s="114">
        <v>45351</v>
      </c>
      <c r="M693" s="114">
        <v>45351</v>
      </c>
      <c r="N693" s="238">
        <f t="shared" si="26"/>
        <v>7846758</v>
      </c>
      <c r="O693" s="243">
        <v>2024</v>
      </c>
      <c r="P693" s="93">
        <f>N693*VLOOKUP(O693,IPC_2024!$A:$C,3,FALSE)</f>
        <v>7846758</v>
      </c>
      <c r="Q693" s="93"/>
      <c r="R693" s="268" t="str">
        <f t="shared" si="25"/>
        <v/>
      </c>
      <c r="S693" s="274"/>
      <c r="T693" s="126"/>
      <c r="U693" s="127"/>
      <c r="V693" s="127"/>
      <c r="W693" s="127"/>
      <c r="X693" s="127"/>
      <c r="Y693" s="127"/>
    </row>
    <row r="694" spans="2:25" ht="15" outlineLevel="1" x14ac:dyDescent="0.25">
      <c r="B694" s="299"/>
      <c r="C694" s="113"/>
      <c r="D694" s="222"/>
      <c r="E694" s="118" t="s">
        <v>1243</v>
      </c>
      <c r="F694" s="113" t="s">
        <v>1485</v>
      </c>
      <c r="G694" s="101"/>
      <c r="H694" s="101"/>
      <c r="J694" s="163">
        <f>SUM(J692:J693)</f>
        <v>9756089</v>
      </c>
      <c r="K694" s="125"/>
      <c r="L694" s="114"/>
      <c r="M694" s="114"/>
      <c r="N694" s="239">
        <f>SUM(N692:N693)</f>
        <v>9756089</v>
      </c>
      <c r="O694" s="243"/>
      <c r="P694" s="94">
        <f>SUM(P692:P693)</f>
        <v>9756089</v>
      </c>
      <c r="Q694" s="92" t="s">
        <v>1420</v>
      </c>
      <c r="R694" s="268">
        <f t="shared" si="25"/>
        <v>1.4644933427470996E-4</v>
      </c>
      <c r="S694" s="274"/>
      <c r="T694" s="126"/>
      <c r="U694" s="127"/>
      <c r="V694" s="127"/>
      <c r="W694" s="127"/>
      <c r="X694" s="127"/>
      <c r="Y694" s="127"/>
    </row>
    <row r="695" spans="2:25" ht="15" outlineLevel="1" x14ac:dyDescent="0.25">
      <c r="B695" s="299"/>
      <c r="C695" s="113"/>
      <c r="D695" s="222"/>
      <c r="E695" s="118"/>
      <c r="F695" s="108"/>
      <c r="G695" s="101"/>
      <c r="H695" s="101"/>
      <c r="J695" s="163"/>
      <c r="K695" s="125"/>
      <c r="L695" s="114"/>
      <c r="M695" s="114"/>
      <c r="N695" s="238"/>
      <c r="O695" s="243"/>
      <c r="P695" s="93"/>
      <c r="Q695" s="93"/>
      <c r="R695" s="268" t="str">
        <f t="shared" si="25"/>
        <v/>
      </c>
      <c r="S695" s="274"/>
      <c r="T695" s="126"/>
      <c r="U695" s="127"/>
      <c r="V695" s="127"/>
      <c r="W695" s="127"/>
      <c r="X695" s="127"/>
      <c r="Y695" s="127"/>
    </row>
    <row r="696" spans="2:25" ht="15" outlineLevel="2" x14ac:dyDescent="0.25">
      <c r="B696" s="299"/>
      <c r="C696" s="108" t="s">
        <v>1254</v>
      </c>
      <c r="D696" s="222">
        <v>901459564</v>
      </c>
      <c r="E696" s="101" t="s">
        <v>566</v>
      </c>
      <c r="F696" s="108" t="s">
        <v>486</v>
      </c>
      <c r="G696" s="121" t="s">
        <v>567</v>
      </c>
      <c r="H696" s="101"/>
      <c r="J696" s="163">
        <v>5917967</v>
      </c>
      <c r="K696" s="125"/>
      <c r="L696" s="114"/>
      <c r="M696" s="114" t="s">
        <v>1437</v>
      </c>
      <c r="N696" s="239">
        <f t="shared" si="26"/>
        <v>5917967</v>
      </c>
      <c r="O696" s="243">
        <v>2024</v>
      </c>
      <c r="P696" s="94">
        <f>N696*VLOOKUP(O696,IPC_2024!$A:$C,3,FALSE)</f>
        <v>5917967</v>
      </c>
      <c r="Q696" s="92" t="s">
        <v>1420</v>
      </c>
      <c r="R696" s="268">
        <f t="shared" si="25"/>
        <v>8.8835016512221494E-5</v>
      </c>
      <c r="S696" s="274"/>
      <c r="T696" s="126"/>
      <c r="U696" s="127"/>
      <c r="V696" s="127"/>
      <c r="W696" s="127"/>
      <c r="X696" s="127"/>
      <c r="Y696" s="127"/>
    </row>
    <row r="697" spans="2:25" ht="15" outlineLevel="2" x14ac:dyDescent="0.25">
      <c r="B697" s="299"/>
      <c r="C697" s="108"/>
      <c r="D697" s="222"/>
      <c r="E697" s="101"/>
      <c r="F697" s="108"/>
      <c r="G697" s="121"/>
      <c r="H697" s="101"/>
      <c r="J697" s="163"/>
      <c r="K697" s="125"/>
      <c r="L697" s="114"/>
      <c r="M697" s="114"/>
      <c r="N697" s="238"/>
      <c r="O697" s="243"/>
      <c r="P697" s="93"/>
      <c r="Q697" s="93"/>
      <c r="R697" s="268" t="str">
        <f t="shared" si="25"/>
        <v/>
      </c>
      <c r="S697" s="274"/>
      <c r="T697" s="126"/>
      <c r="U697" s="127"/>
      <c r="V697" s="127"/>
      <c r="W697" s="127"/>
      <c r="X697" s="127"/>
      <c r="Y697" s="127"/>
    </row>
    <row r="698" spans="2:25" ht="15" outlineLevel="2" x14ac:dyDescent="0.25">
      <c r="B698" s="299"/>
      <c r="C698" s="108" t="s">
        <v>1254</v>
      </c>
      <c r="D698" s="222">
        <v>900377789</v>
      </c>
      <c r="E698" s="101" t="s">
        <v>513</v>
      </c>
      <c r="F698" s="108" t="s">
        <v>488</v>
      </c>
      <c r="G698" s="121" t="s">
        <v>514</v>
      </c>
      <c r="H698" s="101"/>
      <c r="J698" s="163">
        <v>46001413</v>
      </c>
      <c r="K698" s="125"/>
      <c r="L698" s="114"/>
      <c r="M698" s="114" t="s">
        <v>1437</v>
      </c>
      <c r="N698" s="239">
        <f t="shared" si="26"/>
        <v>46001413</v>
      </c>
      <c r="O698" s="243">
        <v>2024</v>
      </c>
      <c r="P698" s="94">
        <f>N698*VLOOKUP(O698,IPC_2024!$A:$C,3,FALSE)</f>
        <v>46001413</v>
      </c>
      <c r="Q698" s="92" t="s">
        <v>1420</v>
      </c>
      <c r="R698" s="268">
        <f t="shared" si="25"/>
        <v>6.9053042766891403E-4</v>
      </c>
      <c r="S698" s="274"/>
      <c r="T698" s="126"/>
      <c r="U698" s="127"/>
      <c r="V698" s="127"/>
      <c r="W698" s="127"/>
      <c r="X698" s="127"/>
      <c r="Y698" s="127"/>
    </row>
    <row r="699" spans="2:25" ht="15" outlineLevel="2" x14ac:dyDescent="0.25">
      <c r="B699" s="299"/>
      <c r="C699" s="108"/>
      <c r="D699" s="222"/>
      <c r="E699" s="101"/>
      <c r="F699" s="108"/>
      <c r="G699" s="121"/>
      <c r="H699" s="101"/>
      <c r="J699" s="163"/>
      <c r="K699" s="125"/>
      <c r="L699" s="114"/>
      <c r="M699" s="114"/>
      <c r="N699" s="238"/>
      <c r="O699" s="243"/>
      <c r="P699" s="93"/>
      <c r="Q699" s="93"/>
      <c r="R699" s="268" t="str">
        <f t="shared" si="25"/>
        <v/>
      </c>
      <c r="S699" s="274"/>
      <c r="T699" s="126"/>
      <c r="U699" s="127"/>
      <c r="V699" s="127"/>
      <c r="W699" s="127"/>
      <c r="X699" s="127"/>
      <c r="Y699" s="127"/>
    </row>
    <row r="700" spans="2:25" ht="15" outlineLevel="2" x14ac:dyDescent="0.25">
      <c r="B700" s="299"/>
      <c r="C700" s="108" t="s">
        <v>1254</v>
      </c>
      <c r="D700" s="222">
        <v>901145034</v>
      </c>
      <c r="E700" s="101" t="s">
        <v>553</v>
      </c>
      <c r="F700" s="108" t="s">
        <v>488</v>
      </c>
      <c r="G700" s="121" t="s">
        <v>554</v>
      </c>
      <c r="H700" s="101"/>
      <c r="J700" s="163">
        <v>6948810</v>
      </c>
      <c r="K700" s="125"/>
      <c r="L700" s="114"/>
      <c r="M700" s="114" t="s">
        <v>1437</v>
      </c>
      <c r="N700" s="239">
        <f t="shared" si="26"/>
        <v>6948810</v>
      </c>
      <c r="O700" s="243">
        <v>2024</v>
      </c>
      <c r="P700" s="94">
        <f>N700*VLOOKUP(O700,IPC_2024!$A:$C,3,FALSE)</f>
        <v>6948810</v>
      </c>
      <c r="Q700" s="92" t="s">
        <v>1420</v>
      </c>
      <c r="R700" s="268">
        <f t="shared" si="25"/>
        <v>1.043090728776098E-4</v>
      </c>
      <c r="S700" s="274"/>
      <c r="T700" s="126"/>
      <c r="U700" s="127"/>
      <c r="V700" s="127"/>
      <c r="W700" s="127"/>
      <c r="X700" s="127"/>
      <c r="Y700" s="127"/>
    </row>
    <row r="701" spans="2:25" ht="15" outlineLevel="2" x14ac:dyDescent="0.25">
      <c r="B701" s="299"/>
      <c r="C701" s="108"/>
      <c r="D701" s="222"/>
      <c r="E701" s="101"/>
      <c r="F701" s="108"/>
      <c r="G701" s="121"/>
      <c r="H701" s="101"/>
      <c r="J701" s="163"/>
      <c r="K701" s="125"/>
      <c r="L701" s="114"/>
      <c r="M701" s="114"/>
      <c r="N701" s="238"/>
      <c r="O701" s="243"/>
      <c r="P701" s="93"/>
      <c r="Q701" s="93"/>
      <c r="R701" s="268" t="str">
        <f t="shared" si="25"/>
        <v/>
      </c>
      <c r="S701" s="274"/>
      <c r="T701" s="126"/>
      <c r="U701" s="127"/>
      <c r="V701" s="127"/>
      <c r="W701" s="127"/>
      <c r="X701" s="127"/>
      <c r="Y701" s="127"/>
    </row>
    <row r="702" spans="2:25" ht="15" outlineLevel="2" x14ac:dyDescent="0.25">
      <c r="B702" s="299"/>
      <c r="C702" s="108" t="s">
        <v>1254</v>
      </c>
      <c r="D702" s="222">
        <v>890800450</v>
      </c>
      <c r="E702" s="101" t="s">
        <v>1425</v>
      </c>
      <c r="F702" s="108" t="s">
        <v>486</v>
      </c>
      <c r="G702" s="101" t="s">
        <v>508</v>
      </c>
      <c r="H702" s="101"/>
      <c r="J702" s="163">
        <v>825532</v>
      </c>
      <c r="K702" s="125"/>
      <c r="L702" s="114"/>
      <c r="M702" s="114" t="s">
        <v>1437</v>
      </c>
      <c r="N702" s="239">
        <f t="shared" si="26"/>
        <v>825532</v>
      </c>
      <c r="O702" s="243">
        <v>2024</v>
      </c>
      <c r="P702" s="94">
        <f>N702*VLOOKUP(O702,IPC_2024!$A:$C,3,FALSE)</f>
        <v>825532</v>
      </c>
      <c r="Q702" s="92" t="s">
        <v>1420</v>
      </c>
      <c r="R702" s="268">
        <f t="shared" si="25"/>
        <v>1.239211858588722E-5</v>
      </c>
      <c r="S702" s="274"/>
      <c r="T702" s="126"/>
      <c r="U702" s="127"/>
      <c r="V702" s="127"/>
      <c r="W702" s="127"/>
      <c r="X702" s="127"/>
      <c r="Y702" s="127"/>
    </row>
    <row r="703" spans="2:25" ht="15" outlineLevel="2" x14ac:dyDescent="0.25">
      <c r="B703" s="299"/>
      <c r="C703" s="108"/>
      <c r="D703" s="222"/>
      <c r="E703" s="101"/>
      <c r="F703" s="108"/>
      <c r="G703" s="101"/>
      <c r="H703" s="101"/>
      <c r="J703" s="163"/>
      <c r="K703" s="125"/>
      <c r="L703" s="114"/>
      <c r="M703" s="114"/>
      <c r="N703" s="238"/>
      <c r="O703" s="243"/>
      <c r="P703" s="93"/>
      <c r="Q703" s="93"/>
      <c r="R703" s="268" t="str">
        <f t="shared" si="25"/>
        <v/>
      </c>
      <c r="S703" s="274"/>
      <c r="T703" s="126"/>
      <c r="U703" s="127"/>
      <c r="V703" s="127"/>
      <c r="W703" s="127"/>
      <c r="X703" s="127"/>
      <c r="Y703" s="127"/>
    </row>
    <row r="704" spans="2:25" ht="15" outlineLevel="2" x14ac:dyDescent="0.25">
      <c r="B704" s="299"/>
      <c r="C704" s="108" t="s">
        <v>1254</v>
      </c>
      <c r="D704" s="222">
        <v>900865681</v>
      </c>
      <c r="E704" s="101" t="s">
        <v>543</v>
      </c>
      <c r="F704" s="108" t="s">
        <v>486</v>
      </c>
      <c r="G704" s="121" t="s">
        <v>544</v>
      </c>
      <c r="H704" s="101"/>
      <c r="J704" s="163">
        <v>38334702</v>
      </c>
      <c r="K704" s="125"/>
      <c r="L704" s="114"/>
      <c r="M704" s="114" t="s">
        <v>1437</v>
      </c>
      <c r="N704" s="239">
        <f t="shared" si="26"/>
        <v>38334702</v>
      </c>
      <c r="O704" s="243">
        <v>2024</v>
      </c>
      <c r="P704" s="94">
        <f>N704*VLOOKUP(O704,IPC_2024!$A:$C,3,FALSE)</f>
        <v>38334702</v>
      </c>
      <c r="Q704" s="92" t="s">
        <v>1420</v>
      </c>
      <c r="R704" s="268">
        <f t="shared" si="25"/>
        <v>5.7544489267363102E-4</v>
      </c>
      <c r="S704" s="274"/>
      <c r="T704" s="126"/>
      <c r="U704" s="127"/>
      <c r="V704" s="127"/>
      <c r="W704" s="127"/>
      <c r="X704" s="127"/>
      <c r="Y704" s="127"/>
    </row>
    <row r="705" spans="2:25" ht="15" outlineLevel="2" x14ac:dyDescent="0.25">
      <c r="B705" s="299"/>
      <c r="C705" s="108"/>
      <c r="D705" s="222"/>
      <c r="E705" s="101"/>
      <c r="F705" s="108"/>
      <c r="G705" s="121"/>
      <c r="H705" s="101"/>
      <c r="J705" s="163"/>
      <c r="K705" s="125"/>
      <c r="L705" s="114"/>
      <c r="M705" s="114"/>
      <c r="N705" s="238"/>
      <c r="O705" s="243"/>
      <c r="P705" s="93"/>
      <c r="Q705" s="93"/>
      <c r="R705" s="268" t="str">
        <f t="shared" si="25"/>
        <v/>
      </c>
      <c r="S705" s="274"/>
      <c r="T705" s="126"/>
      <c r="U705" s="127"/>
      <c r="V705" s="127"/>
      <c r="W705" s="127"/>
      <c r="X705" s="127"/>
      <c r="Y705" s="127"/>
    </row>
    <row r="706" spans="2:25" ht="15" outlineLevel="2" x14ac:dyDescent="0.25">
      <c r="B706" s="299"/>
      <c r="C706" s="108" t="s">
        <v>1254</v>
      </c>
      <c r="D706" s="222">
        <v>900877809</v>
      </c>
      <c r="E706" s="101" t="s">
        <v>545</v>
      </c>
      <c r="F706" s="108" t="s">
        <v>488</v>
      </c>
      <c r="G706" s="121" t="s">
        <v>546</v>
      </c>
      <c r="H706" s="101"/>
      <c r="J706" s="163">
        <v>52263330</v>
      </c>
      <c r="K706" s="125"/>
      <c r="L706" s="114"/>
      <c r="M706" s="114" t="s">
        <v>1437</v>
      </c>
      <c r="N706" s="239">
        <f t="shared" si="26"/>
        <v>52263330</v>
      </c>
      <c r="O706" s="243">
        <v>2024</v>
      </c>
      <c r="P706" s="94">
        <f>N706*VLOOKUP(O706,IPC_2024!$A:$C,3,FALSE)</f>
        <v>52263330</v>
      </c>
      <c r="Q706" s="92" t="s">
        <v>1420</v>
      </c>
      <c r="R706" s="268">
        <f t="shared" si="25"/>
        <v>7.8452850168540659E-4</v>
      </c>
      <c r="S706" s="274"/>
      <c r="T706" s="126"/>
      <c r="U706" s="127"/>
      <c r="V706" s="127"/>
      <c r="W706" s="127"/>
      <c r="X706" s="127"/>
      <c r="Y706" s="127"/>
    </row>
    <row r="707" spans="2:25" ht="15" outlineLevel="2" x14ac:dyDescent="0.25">
      <c r="B707" s="299"/>
      <c r="C707" s="108"/>
      <c r="D707" s="222"/>
      <c r="E707" s="101"/>
      <c r="F707" s="108"/>
      <c r="G707" s="121"/>
      <c r="H707" s="101"/>
      <c r="J707" s="163"/>
      <c r="K707" s="125"/>
      <c r="L707" s="114"/>
      <c r="M707" s="114"/>
      <c r="N707" s="238"/>
      <c r="O707" s="243"/>
      <c r="P707" s="93"/>
      <c r="Q707" s="93"/>
      <c r="R707" s="268" t="str">
        <f t="shared" si="25"/>
        <v/>
      </c>
      <c r="S707" s="274"/>
      <c r="T707" s="126"/>
      <c r="U707" s="127"/>
      <c r="V707" s="127"/>
      <c r="W707" s="127"/>
      <c r="X707" s="127"/>
      <c r="Y707" s="127"/>
    </row>
    <row r="708" spans="2:25" ht="15" outlineLevel="2" x14ac:dyDescent="0.25">
      <c r="B708" s="299"/>
      <c r="C708" s="108" t="s">
        <v>1254</v>
      </c>
      <c r="D708" s="222">
        <v>900622080</v>
      </c>
      <c r="E708" s="101" t="s">
        <v>527</v>
      </c>
      <c r="F708" s="108" t="s">
        <v>486</v>
      </c>
      <c r="G708" s="121" t="s">
        <v>1304</v>
      </c>
      <c r="H708" s="101"/>
      <c r="I708" s="101" t="s">
        <v>1305</v>
      </c>
      <c r="J708" s="163">
        <v>348956772</v>
      </c>
      <c r="K708" s="125"/>
      <c r="L708" s="114"/>
      <c r="M708" s="114" t="s">
        <v>1437</v>
      </c>
      <c r="N708" s="239">
        <f t="shared" si="26"/>
        <v>348956772</v>
      </c>
      <c r="O708" s="243">
        <v>2024</v>
      </c>
      <c r="P708" s="94">
        <f>N708*VLOOKUP(O708,IPC_2024!$A:$C,3,FALSE)</f>
        <v>348956772</v>
      </c>
      <c r="Q708" s="92" t="s">
        <v>1420</v>
      </c>
      <c r="R708" s="268">
        <f t="shared" si="25"/>
        <v>5.238214508913536E-3</v>
      </c>
      <c r="S708" s="274"/>
      <c r="T708" s="126"/>
      <c r="U708" s="127"/>
      <c r="V708" s="127"/>
      <c r="W708" s="127"/>
      <c r="X708" s="127"/>
      <c r="Y708" s="127"/>
    </row>
    <row r="709" spans="2:25" ht="15" outlineLevel="1" x14ac:dyDescent="0.25">
      <c r="B709" s="299"/>
      <c r="C709" s="113"/>
      <c r="D709" s="222"/>
      <c r="E709" s="118"/>
      <c r="F709" s="108"/>
      <c r="G709" s="121"/>
      <c r="H709" s="101"/>
      <c r="J709" s="192"/>
      <c r="K709" s="125"/>
      <c r="L709" s="114"/>
      <c r="M709" s="114"/>
      <c r="N709" s="238"/>
      <c r="O709" s="243"/>
      <c r="P709" s="93"/>
      <c r="Q709" s="93"/>
      <c r="R709" s="268" t="str">
        <f t="shared" si="25"/>
        <v/>
      </c>
      <c r="S709" s="274"/>
      <c r="T709" s="126"/>
      <c r="U709" s="127"/>
      <c r="V709" s="127"/>
      <c r="W709" s="127"/>
      <c r="X709" s="127"/>
      <c r="Y709" s="127"/>
    </row>
    <row r="710" spans="2:25" ht="15" outlineLevel="2" x14ac:dyDescent="0.25">
      <c r="B710" s="299"/>
      <c r="C710" s="108" t="s">
        <v>1254</v>
      </c>
      <c r="D710" s="222">
        <v>900672790</v>
      </c>
      <c r="E710" s="101" t="s">
        <v>794</v>
      </c>
      <c r="F710" s="108" t="s">
        <v>793</v>
      </c>
      <c r="G710" s="121" t="s">
        <v>795</v>
      </c>
      <c r="H710" s="101" t="s">
        <v>22</v>
      </c>
      <c r="J710" s="163">
        <v>190282235</v>
      </c>
      <c r="K710" s="164"/>
      <c r="L710" s="114">
        <v>45107</v>
      </c>
      <c r="M710" s="114">
        <f>+L710+30</f>
        <v>45137</v>
      </c>
      <c r="N710" s="239">
        <f t="shared" si="26"/>
        <v>190282235</v>
      </c>
      <c r="O710" s="243">
        <v>2023</v>
      </c>
      <c r="P710" s="94">
        <f>N710*VLOOKUP(O710,IPC_2024!$A:$C,3,FALSE)</f>
        <v>200176911.22</v>
      </c>
      <c r="Q710" s="92" t="s">
        <v>1420</v>
      </c>
      <c r="R710" s="268">
        <f t="shared" ref="R710:R773" si="27">IF(Q710="TOTAL",P710/$P$1153,"")</f>
        <v>3.0048696137700997E-3</v>
      </c>
      <c r="S710" s="274"/>
      <c r="T710" s="165"/>
      <c r="U710" s="127"/>
      <c r="V710" s="127"/>
      <c r="W710" s="127"/>
      <c r="X710" s="127"/>
      <c r="Y710" s="127"/>
    </row>
    <row r="711" spans="2:25" ht="15" outlineLevel="1" x14ac:dyDescent="0.25">
      <c r="B711" s="299"/>
      <c r="C711" s="113"/>
      <c r="D711" s="222"/>
      <c r="E711" s="118"/>
      <c r="F711" s="108"/>
      <c r="G711" s="121"/>
      <c r="H711" s="101"/>
      <c r="J711" s="192"/>
      <c r="K711" s="125"/>
      <c r="L711" s="114"/>
      <c r="M711" s="114"/>
      <c r="N711" s="238"/>
      <c r="O711" s="243"/>
      <c r="P711" s="93"/>
      <c r="Q711" s="93"/>
      <c r="R711" s="268" t="str">
        <f t="shared" si="27"/>
        <v/>
      </c>
      <c r="S711" s="274"/>
      <c r="T711" s="126"/>
      <c r="U711" s="127"/>
      <c r="V711" s="127"/>
      <c r="W711" s="127"/>
      <c r="X711" s="127"/>
      <c r="Y711" s="127"/>
    </row>
    <row r="712" spans="2:25" ht="15" outlineLevel="2" x14ac:dyDescent="0.25">
      <c r="B712" s="299"/>
      <c r="C712" s="108" t="s">
        <v>1254</v>
      </c>
      <c r="D712" s="222">
        <v>901025765</v>
      </c>
      <c r="E712" s="101" t="s">
        <v>547</v>
      </c>
      <c r="F712" s="108" t="s">
        <v>488</v>
      </c>
      <c r="G712" s="121" t="s">
        <v>548</v>
      </c>
      <c r="H712" s="101"/>
      <c r="J712" s="163">
        <v>21356794</v>
      </c>
      <c r="K712" s="125"/>
      <c r="L712" s="114"/>
      <c r="M712" s="114" t="s">
        <v>1437</v>
      </c>
      <c r="N712" s="239">
        <f t="shared" si="26"/>
        <v>21356794</v>
      </c>
      <c r="O712" s="243">
        <v>2024</v>
      </c>
      <c r="P712" s="94">
        <f>N712*VLOOKUP(O712,IPC_2024!$A:$C,3,FALSE)</f>
        <v>21356794</v>
      </c>
      <c r="Q712" s="92" t="s">
        <v>1420</v>
      </c>
      <c r="R712" s="268">
        <f t="shared" si="27"/>
        <v>3.2058832832932538E-4</v>
      </c>
      <c r="S712" s="274"/>
      <c r="T712" s="126"/>
      <c r="U712" s="127"/>
      <c r="V712" s="127"/>
      <c r="W712" s="127"/>
      <c r="X712" s="127"/>
      <c r="Y712" s="127"/>
    </row>
    <row r="713" spans="2:25" ht="15" outlineLevel="1" x14ac:dyDescent="0.25">
      <c r="B713" s="299"/>
      <c r="C713" s="113"/>
      <c r="D713" s="222"/>
      <c r="E713" s="118"/>
      <c r="F713" s="108"/>
      <c r="G713" s="121"/>
      <c r="H713" s="101"/>
      <c r="J713" s="192"/>
      <c r="K713" s="125"/>
      <c r="L713" s="114"/>
      <c r="M713" s="114"/>
      <c r="N713" s="238"/>
      <c r="O713" s="243"/>
      <c r="P713" s="93"/>
      <c r="Q713" s="93"/>
      <c r="R713" s="268" t="str">
        <f t="shared" si="27"/>
        <v/>
      </c>
      <c r="S713" s="274"/>
      <c r="T713" s="126"/>
      <c r="U713" s="127"/>
      <c r="V713" s="127"/>
      <c r="W713" s="127"/>
      <c r="X713" s="127"/>
      <c r="Y713" s="127"/>
    </row>
    <row r="714" spans="2:25" ht="15" outlineLevel="2" x14ac:dyDescent="0.25">
      <c r="B714" s="299"/>
      <c r="C714" s="108" t="s">
        <v>1254</v>
      </c>
      <c r="D714" s="222">
        <v>800222190</v>
      </c>
      <c r="E714" s="101" t="s">
        <v>496</v>
      </c>
      <c r="F714" s="108" t="s">
        <v>486</v>
      </c>
      <c r="G714" s="121" t="s">
        <v>497</v>
      </c>
      <c r="H714" s="101"/>
      <c r="J714" s="163">
        <v>47537213</v>
      </c>
      <c r="K714" s="125"/>
      <c r="L714" s="114"/>
      <c r="M714" s="114" t="s">
        <v>1437</v>
      </c>
      <c r="N714" s="239">
        <f t="shared" si="26"/>
        <v>47537213</v>
      </c>
      <c r="O714" s="243">
        <v>2024</v>
      </c>
      <c r="P714" s="94">
        <f>N714*VLOOKUP(O714,IPC_2024!$A:$C,3,FALSE)</f>
        <v>47537213</v>
      </c>
      <c r="Q714" s="92" t="s">
        <v>1420</v>
      </c>
      <c r="R714" s="268">
        <f t="shared" si="27"/>
        <v>7.1358442887565782E-4</v>
      </c>
      <c r="S714" s="274"/>
      <c r="T714" s="126"/>
      <c r="U714" s="127"/>
      <c r="V714" s="127"/>
      <c r="W714" s="127"/>
      <c r="X714" s="127"/>
      <c r="Y714" s="127"/>
    </row>
    <row r="715" spans="2:25" ht="15" outlineLevel="1" x14ac:dyDescent="0.25">
      <c r="B715" s="299"/>
      <c r="C715" s="113"/>
      <c r="D715" s="222"/>
      <c r="E715" s="118"/>
      <c r="F715" s="108"/>
      <c r="G715" s="121"/>
      <c r="H715" s="101"/>
      <c r="J715" s="192"/>
      <c r="K715" s="125"/>
      <c r="L715" s="114"/>
      <c r="M715" s="114"/>
      <c r="N715" s="238"/>
      <c r="O715" s="243"/>
      <c r="P715" s="93"/>
      <c r="Q715" s="93"/>
      <c r="R715" s="268" t="str">
        <f t="shared" si="27"/>
        <v/>
      </c>
      <c r="S715" s="274"/>
      <c r="T715" s="126"/>
      <c r="U715" s="127"/>
      <c r="V715" s="127"/>
      <c r="W715" s="127"/>
      <c r="X715" s="127"/>
      <c r="Y715" s="127"/>
    </row>
    <row r="716" spans="2:25" ht="15" outlineLevel="2" x14ac:dyDescent="0.25">
      <c r="B716" s="299"/>
      <c r="C716" s="108" t="s">
        <v>1254</v>
      </c>
      <c r="D716" s="222">
        <v>900694887</v>
      </c>
      <c r="E716" s="101" t="s">
        <v>117</v>
      </c>
      <c r="F716" s="108" t="s">
        <v>116</v>
      </c>
      <c r="G716" s="101" t="s">
        <v>118</v>
      </c>
      <c r="H716" s="101" t="s">
        <v>22</v>
      </c>
      <c r="J716" s="163">
        <v>514562</v>
      </c>
      <c r="K716" s="125"/>
      <c r="L716" s="114">
        <v>44805</v>
      </c>
      <c r="M716" s="114">
        <f>+L716+30</f>
        <v>44835</v>
      </c>
      <c r="N716" s="239">
        <f t="shared" si="26"/>
        <v>514562</v>
      </c>
      <c r="O716" s="243">
        <v>2022</v>
      </c>
      <c r="P716" s="94">
        <f>N716*VLOOKUP(O716,IPC_2024!$A:$C,3,FALSE)</f>
        <v>591553.64798720006</v>
      </c>
      <c r="Q716" s="92" t="s">
        <v>1420</v>
      </c>
      <c r="R716" s="268">
        <f t="shared" si="27"/>
        <v>8.8798531804600773E-6</v>
      </c>
      <c r="S716" s="274"/>
      <c r="T716" s="126"/>
      <c r="U716" s="127"/>
      <c r="V716" s="127"/>
      <c r="W716" s="127"/>
      <c r="X716" s="127"/>
      <c r="Y716" s="127"/>
    </row>
    <row r="717" spans="2:25" ht="15" outlineLevel="1" x14ac:dyDescent="0.25">
      <c r="B717" s="299"/>
      <c r="C717" s="113"/>
      <c r="D717" s="222"/>
      <c r="E717" s="118"/>
      <c r="F717" s="108"/>
      <c r="G717" s="101"/>
      <c r="H717" s="101"/>
      <c r="J717" s="192"/>
      <c r="K717" s="125"/>
      <c r="L717" s="114"/>
      <c r="M717" s="114"/>
      <c r="N717" s="238"/>
      <c r="O717" s="243"/>
      <c r="P717" s="93"/>
      <c r="Q717" s="93"/>
      <c r="R717" s="268" t="str">
        <f t="shared" si="27"/>
        <v/>
      </c>
      <c r="S717" s="274"/>
      <c r="T717" s="126"/>
      <c r="U717" s="127"/>
      <c r="V717" s="127"/>
      <c r="W717" s="127"/>
      <c r="X717" s="127"/>
      <c r="Y717" s="127"/>
    </row>
    <row r="718" spans="2:25" ht="15" outlineLevel="2" x14ac:dyDescent="0.25">
      <c r="B718" s="299"/>
      <c r="C718" s="108" t="s">
        <v>1254</v>
      </c>
      <c r="D718" s="222">
        <v>830511599</v>
      </c>
      <c r="E718" s="101" t="s">
        <v>79</v>
      </c>
      <c r="F718" s="108" t="s">
        <v>488</v>
      </c>
      <c r="G718" s="121" t="s">
        <v>80</v>
      </c>
      <c r="H718" s="101"/>
      <c r="J718" s="163">
        <v>116846306</v>
      </c>
      <c r="K718" s="125"/>
      <c r="L718" s="114"/>
      <c r="M718" s="114" t="s">
        <v>1437</v>
      </c>
      <c r="N718" s="239">
        <f t="shared" si="26"/>
        <v>116846306</v>
      </c>
      <c r="O718" s="243">
        <v>2024</v>
      </c>
      <c r="P718" s="94">
        <f>N718*VLOOKUP(O718,IPC_2024!$A:$C,3,FALSE)</f>
        <v>116846306</v>
      </c>
      <c r="Q718" s="92" t="s">
        <v>1420</v>
      </c>
      <c r="R718" s="268">
        <f t="shared" si="27"/>
        <v>1.7539880710558348E-3</v>
      </c>
      <c r="S718" s="274"/>
      <c r="T718" s="126"/>
      <c r="U718" s="127"/>
      <c r="V718" s="127"/>
      <c r="W718" s="127"/>
      <c r="X718" s="127"/>
      <c r="Y718" s="127"/>
    </row>
    <row r="719" spans="2:25" ht="15" outlineLevel="1" x14ac:dyDescent="0.25">
      <c r="B719" s="299"/>
      <c r="C719" s="113"/>
      <c r="D719" s="222"/>
      <c r="E719" s="118"/>
      <c r="F719" s="108"/>
      <c r="G719" s="121"/>
      <c r="H719" s="101"/>
      <c r="J719" s="192"/>
      <c r="K719" s="125"/>
      <c r="L719" s="114"/>
      <c r="M719" s="114"/>
      <c r="N719" s="238"/>
      <c r="O719" s="243"/>
      <c r="P719" s="93"/>
      <c r="Q719" s="93"/>
      <c r="R719" s="268" t="str">
        <f t="shared" si="27"/>
        <v/>
      </c>
      <c r="S719" s="274"/>
      <c r="T719" s="126"/>
      <c r="U719" s="127"/>
      <c r="V719" s="127"/>
      <c r="W719" s="127"/>
      <c r="X719" s="127"/>
      <c r="Y719" s="127"/>
    </row>
    <row r="720" spans="2:25" ht="15" outlineLevel="1" x14ac:dyDescent="0.25">
      <c r="B720" s="299"/>
      <c r="C720" s="108" t="s">
        <v>1254</v>
      </c>
      <c r="D720" s="222" t="s">
        <v>1314</v>
      </c>
      <c r="E720" s="101" t="s">
        <v>1312</v>
      </c>
      <c r="F720" s="122" t="s">
        <v>1315</v>
      </c>
      <c r="G720" s="121" t="s">
        <v>1313</v>
      </c>
      <c r="H720" s="101"/>
      <c r="J720" s="192">
        <v>10065260</v>
      </c>
      <c r="K720" s="125"/>
      <c r="L720" s="114"/>
      <c r="M720" s="114" t="s">
        <v>1437</v>
      </c>
      <c r="N720" s="238">
        <f t="shared" si="26"/>
        <v>10065260</v>
      </c>
      <c r="O720" s="243">
        <v>2024</v>
      </c>
      <c r="P720" s="93">
        <f>N720*VLOOKUP(O720,IPC_2024!$A:$C,3,FALSE)</f>
        <v>10065260</v>
      </c>
      <c r="Q720" s="93"/>
      <c r="R720" s="268" t="str">
        <f t="shared" si="27"/>
        <v/>
      </c>
      <c r="S720" s="274"/>
      <c r="T720" s="126"/>
      <c r="U720" s="127"/>
      <c r="V720" s="127"/>
      <c r="W720" s="127"/>
      <c r="X720" s="127"/>
      <c r="Y720" s="127"/>
    </row>
    <row r="721" spans="2:25" ht="15" outlineLevel="1" x14ac:dyDescent="0.25">
      <c r="B721" s="299"/>
      <c r="C721" s="113"/>
      <c r="D721" s="222"/>
      <c r="E721" s="118"/>
      <c r="F721" s="122" t="s">
        <v>1316</v>
      </c>
      <c r="G721" s="121"/>
      <c r="H721" s="101"/>
      <c r="J721" s="192">
        <v>714000</v>
      </c>
      <c r="K721" s="125"/>
      <c r="L721" s="114"/>
      <c r="M721" s="114" t="s">
        <v>1437</v>
      </c>
      <c r="N721" s="238">
        <f t="shared" si="26"/>
        <v>714000</v>
      </c>
      <c r="O721" s="243">
        <v>2024</v>
      </c>
      <c r="P721" s="93">
        <f>N721*VLOOKUP(O721,IPC_2024!$A:$C,3,FALSE)</f>
        <v>714000</v>
      </c>
      <c r="Q721" s="93"/>
      <c r="R721" s="268" t="str">
        <f t="shared" si="27"/>
        <v/>
      </c>
      <c r="S721" s="274"/>
      <c r="T721" s="126"/>
      <c r="U721" s="127"/>
      <c r="V721" s="127"/>
      <c r="W721" s="127"/>
      <c r="X721" s="127"/>
      <c r="Y721" s="127"/>
    </row>
    <row r="722" spans="2:25" ht="15" outlineLevel="1" x14ac:dyDescent="0.25">
      <c r="B722" s="299"/>
      <c r="C722" s="113"/>
      <c r="D722" s="222"/>
      <c r="E722" s="118"/>
      <c r="F722" s="122" t="s">
        <v>1320</v>
      </c>
      <c r="G722" s="121"/>
      <c r="H722" s="101"/>
      <c r="J722" s="192">
        <v>714000</v>
      </c>
      <c r="K722" s="125"/>
      <c r="L722" s="114"/>
      <c r="M722" s="114" t="s">
        <v>1437</v>
      </c>
      <c r="N722" s="238">
        <f t="shared" si="26"/>
        <v>714000</v>
      </c>
      <c r="O722" s="243">
        <v>2024</v>
      </c>
      <c r="P722" s="93">
        <f>N722*VLOOKUP(O722,IPC_2024!$A:$C,3,FALSE)</f>
        <v>714000</v>
      </c>
      <c r="Q722" s="93"/>
      <c r="R722" s="268" t="str">
        <f t="shared" si="27"/>
        <v/>
      </c>
      <c r="S722" s="274"/>
      <c r="T722" s="126"/>
      <c r="U722" s="127"/>
      <c r="V722" s="127"/>
      <c r="W722" s="127"/>
      <c r="X722" s="127"/>
      <c r="Y722" s="127"/>
    </row>
    <row r="723" spans="2:25" ht="15" outlineLevel="1" x14ac:dyDescent="0.25">
      <c r="B723" s="299"/>
      <c r="C723" s="113"/>
      <c r="D723" s="222"/>
      <c r="E723" s="118"/>
      <c r="F723" s="122" t="s">
        <v>1319</v>
      </c>
      <c r="G723" s="121"/>
      <c r="H723" s="101"/>
      <c r="J723" s="192">
        <v>1428000</v>
      </c>
      <c r="K723" s="125"/>
      <c r="L723" s="114"/>
      <c r="M723" s="114" t="s">
        <v>1437</v>
      </c>
      <c r="N723" s="238">
        <f t="shared" si="26"/>
        <v>1428000</v>
      </c>
      <c r="O723" s="243">
        <v>2024</v>
      </c>
      <c r="P723" s="93">
        <f>N723*VLOOKUP(O723,IPC_2024!$A:$C,3,FALSE)</f>
        <v>1428000</v>
      </c>
      <c r="Q723" s="93"/>
      <c r="R723" s="268" t="str">
        <f t="shared" si="27"/>
        <v/>
      </c>
      <c r="S723" s="274"/>
      <c r="T723" s="126"/>
      <c r="U723" s="127"/>
      <c r="V723" s="127"/>
      <c r="W723" s="127"/>
      <c r="X723" s="127"/>
      <c r="Y723" s="127"/>
    </row>
    <row r="724" spans="2:25" ht="15" outlineLevel="1" x14ac:dyDescent="0.25">
      <c r="B724" s="299"/>
      <c r="C724" s="113"/>
      <c r="D724" s="222"/>
      <c r="E724" s="118"/>
      <c r="F724" s="122" t="s">
        <v>1322</v>
      </c>
      <c r="G724" s="121"/>
      <c r="H724" s="101"/>
      <c r="J724" s="192">
        <v>714000</v>
      </c>
      <c r="K724" s="125"/>
      <c r="L724" s="114"/>
      <c r="M724" s="114" t="s">
        <v>1437</v>
      </c>
      <c r="N724" s="238">
        <f t="shared" si="26"/>
        <v>714000</v>
      </c>
      <c r="O724" s="243">
        <v>2024</v>
      </c>
      <c r="P724" s="93">
        <f>N724*VLOOKUP(O724,IPC_2024!$A:$C,3,FALSE)</f>
        <v>714000</v>
      </c>
      <c r="Q724" s="93"/>
      <c r="R724" s="268" t="str">
        <f t="shared" si="27"/>
        <v/>
      </c>
      <c r="S724" s="274"/>
      <c r="T724" s="126"/>
      <c r="U724" s="127"/>
      <c r="V724" s="127"/>
      <c r="W724" s="127"/>
      <c r="X724" s="127"/>
      <c r="Y724" s="127"/>
    </row>
    <row r="725" spans="2:25" ht="15" outlineLevel="1" x14ac:dyDescent="0.25">
      <c r="B725" s="299"/>
      <c r="C725" s="113"/>
      <c r="D725" s="222"/>
      <c r="E725" s="118"/>
      <c r="F725" s="122" t="s">
        <v>1317</v>
      </c>
      <c r="G725" s="121"/>
      <c r="H725" s="101"/>
      <c r="J725" s="192">
        <v>5138527</v>
      </c>
      <c r="K725" s="125"/>
      <c r="L725" s="114"/>
      <c r="M725" s="114" t="s">
        <v>1437</v>
      </c>
      <c r="N725" s="238">
        <f t="shared" si="26"/>
        <v>5138527</v>
      </c>
      <c r="O725" s="243">
        <v>2024</v>
      </c>
      <c r="P725" s="93">
        <f>N725*VLOOKUP(O725,IPC_2024!$A:$C,3,FALSE)</f>
        <v>5138527</v>
      </c>
      <c r="Q725" s="93"/>
      <c r="R725" s="268" t="str">
        <f t="shared" si="27"/>
        <v/>
      </c>
      <c r="S725" s="274"/>
      <c r="T725" s="126"/>
      <c r="U725" s="127"/>
      <c r="V725" s="127"/>
      <c r="W725" s="127"/>
      <c r="X725" s="127"/>
      <c r="Y725" s="127"/>
    </row>
    <row r="726" spans="2:25" ht="15" outlineLevel="1" x14ac:dyDescent="0.25">
      <c r="B726" s="299"/>
      <c r="C726" s="113"/>
      <c r="D726" s="222"/>
      <c r="E726" s="118"/>
      <c r="F726" s="122" t="s">
        <v>1318</v>
      </c>
      <c r="G726" s="121"/>
      <c r="H726" s="101"/>
      <c r="J726" s="192">
        <v>91663613</v>
      </c>
      <c r="K726" s="125"/>
      <c r="L726" s="114"/>
      <c r="M726" s="114" t="s">
        <v>1437</v>
      </c>
      <c r="N726" s="238">
        <f t="shared" si="26"/>
        <v>91663613</v>
      </c>
      <c r="O726" s="243">
        <v>2024</v>
      </c>
      <c r="P726" s="93">
        <f>N726*VLOOKUP(O726,IPC_2024!$A:$C,3,FALSE)</f>
        <v>91663613</v>
      </c>
      <c r="Q726" s="93"/>
      <c r="R726" s="268" t="str">
        <f t="shared" si="27"/>
        <v/>
      </c>
      <c r="S726" s="274"/>
      <c r="T726" s="126"/>
      <c r="U726" s="127"/>
      <c r="V726" s="127"/>
      <c r="W726" s="127"/>
      <c r="X726" s="127"/>
      <c r="Y726" s="127"/>
    </row>
    <row r="727" spans="2:25" ht="25.5" outlineLevel="1" x14ac:dyDescent="0.25">
      <c r="B727" s="299"/>
      <c r="C727" s="113"/>
      <c r="D727" s="222"/>
      <c r="E727" s="118"/>
      <c r="F727" s="137" t="s">
        <v>1321</v>
      </c>
      <c r="G727" s="121"/>
      <c r="H727" s="101"/>
      <c r="J727" s="192">
        <v>158252800</v>
      </c>
      <c r="K727" s="125"/>
      <c r="L727" s="114"/>
      <c r="M727" s="114" t="s">
        <v>1437</v>
      </c>
      <c r="N727" s="238">
        <f t="shared" si="26"/>
        <v>158252800</v>
      </c>
      <c r="O727" s="243">
        <v>2024</v>
      </c>
      <c r="P727" s="93">
        <f>N727*VLOOKUP(O727,IPC_2024!$A:$C,3,FALSE)</f>
        <v>158252800</v>
      </c>
      <c r="Q727" s="93"/>
      <c r="R727" s="268" t="str">
        <f t="shared" si="27"/>
        <v/>
      </c>
      <c r="S727" s="274"/>
      <c r="T727" s="126"/>
      <c r="U727" s="127"/>
      <c r="V727" s="127"/>
      <c r="W727" s="127"/>
      <c r="X727" s="127"/>
      <c r="Y727" s="127"/>
    </row>
    <row r="728" spans="2:25" ht="15" outlineLevel="1" x14ac:dyDescent="0.25">
      <c r="B728" s="299"/>
      <c r="C728" s="113"/>
      <c r="D728" s="222"/>
      <c r="E728" s="118" t="s">
        <v>1378</v>
      </c>
      <c r="F728" s="113" t="s">
        <v>1485</v>
      </c>
      <c r="G728" s="121"/>
      <c r="H728" s="101"/>
      <c r="J728" s="163">
        <f>SUM(J720:J727)</f>
        <v>268690200</v>
      </c>
      <c r="K728" s="125"/>
      <c r="L728" s="114"/>
      <c r="M728" s="114"/>
      <c r="N728" s="239">
        <f>SUM(N720:N727)</f>
        <v>268690200</v>
      </c>
      <c r="O728" s="243"/>
      <c r="P728" s="94">
        <f>SUM(P720:P727)</f>
        <v>268690200</v>
      </c>
      <c r="Q728" s="92" t="s">
        <v>1420</v>
      </c>
      <c r="R728" s="268">
        <f t="shared" si="27"/>
        <v>4.0333273831489923E-3</v>
      </c>
      <c r="S728" s="274"/>
      <c r="T728" s="166"/>
      <c r="U728" s="127"/>
      <c r="V728" s="127"/>
      <c r="W728" s="127"/>
      <c r="X728" s="127"/>
      <c r="Y728" s="127"/>
    </row>
    <row r="729" spans="2:25" ht="15" outlineLevel="1" x14ac:dyDescent="0.25">
      <c r="B729" s="299"/>
      <c r="C729" s="113"/>
      <c r="D729" s="222"/>
      <c r="E729" s="118"/>
      <c r="F729" s="108"/>
      <c r="G729" s="121"/>
      <c r="H729" s="101"/>
      <c r="J729" s="163"/>
      <c r="K729" s="125"/>
      <c r="L729" s="114"/>
      <c r="M729" s="114"/>
      <c r="N729" s="238"/>
      <c r="O729" s="243"/>
      <c r="P729" s="93"/>
      <c r="Q729" s="93"/>
      <c r="R729" s="268" t="str">
        <f t="shared" si="27"/>
        <v/>
      </c>
      <c r="S729" s="274"/>
      <c r="T729" s="166"/>
      <c r="U729" s="127"/>
      <c r="V729" s="127"/>
      <c r="W729" s="127"/>
      <c r="X729" s="127"/>
      <c r="Y729" s="127"/>
    </row>
    <row r="730" spans="2:25" ht="15" outlineLevel="2" x14ac:dyDescent="0.25">
      <c r="B730" s="299"/>
      <c r="C730" s="108" t="s">
        <v>1254</v>
      </c>
      <c r="D730" s="222">
        <v>900881784</v>
      </c>
      <c r="E730" s="101" t="s">
        <v>311</v>
      </c>
      <c r="F730" s="108" t="s">
        <v>488</v>
      </c>
      <c r="G730" s="121" t="s">
        <v>312</v>
      </c>
      <c r="H730" s="101"/>
      <c r="J730" s="163">
        <v>55354020</v>
      </c>
      <c r="K730" s="125"/>
      <c r="L730" s="114"/>
      <c r="M730" s="114" t="s">
        <v>1437</v>
      </c>
      <c r="N730" s="239">
        <f t="shared" si="26"/>
        <v>55354020</v>
      </c>
      <c r="O730" s="243">
        <v>2024</v>
      </c>
      <c r="P730" s="94">
        <f>N730*VLOOKUP(O730,IPC_2024!$A:$C,3,FALSE)</f>
        <v>55354020</v>
      </c>
      <c r="Q730" s="92" t="s">
        <v>1420</v>
      </c>
      <c r="R730" s="268">
        <f t="shared" si="27"/>
        <v>8.3092306542396042E-4</v>
      </c>
      <c r="S730" s="274"/>
      <c r="T730" s="126"/>
      <c r="U730" s="127"/>
      <c r="V730" s="127"/>
      <c r="W730" s="127"/>
      <c r="X730" s="127"/>
      <c r="Y730" s="127"/>
    </row>
    <row r="731" spans="2:25" ht="15" outlineLevel="1" x14ac:dyDescent="0.25">
      <c r="B731" s="299"/>
      <c r="C731" s="113"/>
      <c r="D731" s="222"/>
      <c r="E731" s="118"/>
      <c r="F731" s="108"/>
      <c r="G731" s="121"/>
      <c r="H731" s="101"/>
      <c r="J731" s="192"/>
      <c r="K731" s="125"/>
      <c r="L731" s="114"/>
      <c r="M731" s="114"/>
      <c r="N731" s="238"/>
      <c r="O731" s="243"/>
      <c r="P731" s="93"/>
      <c r="Q731" s="93"/>
      <c r="R731" s="268" t="str">
        <f t="shared" si="27"/>
        <v/>
      </c>
      <c r="S731" s="274"/>
      <c r="T731" s="126"/>
      <c r="U731" s="127"/>
      <c r="V731" s="127"/>
      <c r="W731" s="127"/>
      <c r="X731" s="127"/>
      <c r="Y731" s="127"/>
    </row>
    <row r="732" spans="2:25" ht="15" outlineLevel="2" x14ac:dyDescent="0.25">
      <c r="B732" s="299"/>
      <c r="C732" s="108" t="s">
        <v>1254</v>
      </c>
      <c r="D732" s="222">
        <v>900338832</v>
      </c>
      <c r="E732" s="101" t="s">
        <v>511</v>
      </c>
      <c r="F732" s="108" t="s">
        <v>486</v>
      </c>
      <c r="G732" s="121" t="s">
        <v>512</v>
      </c>
      <c r="H732" s="101"/>
      <c r="J732" s="163">
        <v>7647395</v>
      </c>
      <c r="K732" s="125"/>
      <c r="L732" s="114"/>
      <c r="M732" s="114" t="s">
        <v>1437</v>
      </c>
      <c r="N732" s="239">
        <f t="shared" ref="N732:N781" si="28">+J732</f>
        <v>7647395</v>
      </c>
      <c r="O732" s="243">
        <v>2024</v>
      </c>
      <c r="P732" s="94">
        <f>N732*VLOOKUP(O732,IPC_2024!$A:$C,3,FALSE)</f>
        <v>7647395</v>
      </c>
      <c r="Q732" s="92" t="s">
        <v>1420</v>
      </c>
      <c r="R732" s="268">
        <f t="shared" si="27"/>
        <v>1.147955811684114E-4</v>
      </c>
      <c r="S732" s="274"/>
      <c r="T732" s="126"/>
      <c r="U732" s="127"/>
      <c r="V732" s="127"/>
      <c r="W732" s="127"/>
      <c r="X732" s="127"/>
      <c r="Y732" s="127"/>
    </row>
    <row r="733" spans="2:25" ht="15" outlineLevel="1" x14ac:dyDescent="0.25">
      <c r="B733" s="299"/>
      <c r="C733" s="113"/>
      <c r="D733" s="222"/>
      <c r="E733" s="118"/>
      <c r="F733" s="108"/>
      <c r="G733" s="121"/>
      <c r="H733" s="101"/>
      <c r="J733" s="192"/>
      <c r="K733" s="125"/>
      <c r="L733" s="114"/>
      <c r="M733" s="114"/>
      <c r="N733" s="238"/>
      <c r="O733" s="243"/>
      <c r="P733" s="93"/>
      <c r="Q733" s="93"/>
      <c r="R733" s="268" t="str">
        <f t="shared" si="27"/>
        <v/>
      </c>
      <c r="S733" s="274"/>
      <c r="T733" s="126"/>
      <c r="U733" s="127"/>
      <c r="V733" s="127"/>
      <c r="W733" s="127"/>
      <c r="X733" s="127"/>
      <c r="Y733" s="127"/>
    </row>
    <row r="734" spans="2:25" ht="15" outlineLevel="2" x14ac:dyDescent="0.25">
      <c r="B734" s="299"/>
      <c r="C734" s="108" t="s">
        <v>1254</v>
      </c>
      <c r="D734" s="222">
        <v>901521250</v>
      </c>
      <c r="E734" s="101" t="s">
        <v>568</v>
      </c>
      <c r="F734" s="108" t="s">
        <v>486</v>
      </c>
      <c r="G734" s="101" t="s">
        <v>569</v>
      </c>
      <c r="H734" s="101"/>
      <c r="J734" s="163">
        <v>15571002</v>
      </c>
      <c r="K734" s="125"/>
      <c r="L734" s="114"/>
      <c r="M734" s="114" t="s">
        <v>1437</v>
      </c>
      <c r="N734" s="239">
        <f t="shared" si="28"/>
        <v>15571002</v>
      </c>
      <c r="O734" s="243">
        <v>2024</v>
      </c>
      <c r="P734" s="94">
        <f>N734*VLOOKUP(O734,IPC_2024!$A:$C,3,FALSE)</f>
        <v>15571002</v>
      </c>
      <c r="Q734" s="92" t="s">
        <v>1420</v>
      </c>
      <c r="R734" s="268">
        <f t="shared" si="27"/>
        <v>2.3373739998581167E-4</v>
      </c>
      <c r="S734" s="274"/>
      <c r="T734" s="126"/>
      <c r="U734" s="127"/>
      <c r="V734" s="127"/>
      <c r="W734" s="127"/>
      <c r="X734" s="127"/>
      <c r="Y734" s="127"/>
    </row>
    <row r="735" spans="2:25" ht="15" outlineLevel="1" x14ac:dyDescent="0.25">
      <c r="B735" s="299"/>
      <c r="C735" s="113"/>
      <c r="D735" s="222"/>
      <c r="E735" s="118"/>
      <c r="F735" s="108"/>
      <c r="G735" s="101"/>
      <c r="H735" s="101"/>
      <c r="J735" s="192"/>
      <c r="K735" s="125"/>
      <c r="L735" s="114"/>
      <c r="M735" s="114"/>
      <c r="N735" s="238"/>
      <c r="O735" s="243"/>
      <c r="P735" s="93"/>
      <c r="Q735" s="93"/>
      <c r="R735" s="268" t="str">
        <f t="shared" si="27"/>
        <v/>
      </c>
      <c r="S735" s="274"/>
      <c r="T735" s="126"/>
      <c r="U735" s="127"/>
      <c r="V735" s="127"/>
      <c r="W735" s="127"/>
      <c r="X735" s="127"/>
      <c r="Y735" s="127"/>
    </row>
    <row r="736" spans="2:25" ht="15" outlineLevel="2" x14ac:dyDescent="0.25">
      <c r="B736" s="299"/>
      <c r="C736" s="108" t="s">
        <v>1254</v>
      </c>
      <c r="D736" s="222">
        <v>900525988</v>
      </c>
      <c r="E736" s="101" t="s">
        <v>662</v>
      </c>
      <c r="F736" s="108" t="s">
        <v>1379</v>
      </c>
      <c r="G736" s="121"/>
      <c r="H736" s="101"/>
      <c r="J736" s="192">
        <v>4522000</v>
      </c>
      <c r="K736" s="125"/>
      <c r="L736" s="114">
        <v>45124</v>
      </c>
      <c r="M736" s="114">
        <f>+L736+30</f>
        <v>45154</v>
      </c>
      <c r="N736" s="238">
        <f t="shared" si="28"/>
        <v>4522000</v>
      </c>
      <c r="O736" s="243">
        <v>2023</v>
      </c>
      <c r="P736" s="93">
        <f>N736*VLOOKUP(O736,IPC_2024!$A:$C,3,FALSE)</f>
        <v>4757144</v>
      </c>
      <c r="Q736" s="93"/>
      <c r="R736" s="268" t="str">
        <f t="shared" si="27"/>
        <v/>
      </c>
      <c r="S736" s="274"/>
      <c r="T736" s="126"/>
      <c r="U736" s="127"/>
      <c r="V736" s="127"/>
      <c r="W736" s="127"/>
      <c r="X736" s="127"/>
      <c r="Y736" s="127"/>
    </row>
    <row r="737" spans="2:25" ht="15" outlineLevel="2" x14ac:dyDescent="0.25">
      <c r="B737" s="299"/>
      <c r="C737" s="113"/>
      <c r="D737" s="222"/>
      <c r="E737" s="101"/>
      <c r="F737" s="108" t="s">
        <v>1380</v>
      </c>
      <c r="G737" s="121"/>
      <c r="H737" s="101"/>
      <c r="J737" s="192">
        <v>4522000</v>
      </c>
      <c r="K737" s="125"/>
      <c r="L737" s="114">
        <v>45168</v>
      </c>
      <c r="M737" s="114">
        <v>45168</v>
      </c>
      <c r="N737" s="238">
        <f t="shared" si="28"/>
        <v>4522000</v>
      </c>
      <c r="O737" s="243">
        <v>2023</v>
      </c>
      <c r="P737" s="93">
        <f>N737*VLOOKUP(O737,IPC_2024!$A:$C,3,FALSE)</f>
        <v>4757144</v>
      </c>
      <c r="Q737" s="93"/>
      <c r="R737" s="268" t="str">
        <f t="shared" si="27"/>
        <v/>
      </c>
      <c r="S737" s="274"/>
      <c r="T737" s="126"/>
      <c r="U737" s="127"/>
      <c r="V737" s="127"/>
      <c r="W737" s="127"/>
      <c r="X737" s="127"/>
      <c r="Y737" s="127"/>
    </row>
    <row r="738" spans="2:25" ht="15" outlineLevel="2" x14ac:dyDescent="0.25">
      <c r="B738" s="299"/>
      <c r="C738" s="113"/>
      <c r="D738" s="222"/>
      <c r="E738" s="118" t="s">
        <v>1172</v>
      </c>
      <c r="F738" s="113" t="s">
        <v>1485</v>
      </c>
      <c r="G738" s="121"/>
      <c r="H738" s="101" t="s">
        <v>22</v>
      </c>
      <c r="J738" s="163">
        <f>SUM(J736:J737)</f>
        <v>9044000</v>
      </c>
      <c r="K738" s="125"/>
      <c r="L738" s="114">
        <v>45168</v>
      </c>
      <c r="M738" s="114">
        <v>45168</v>
      </c>
      <c r="N738" s="239">
        <f>SUM(N736:N737)</f>
        <v>9044000</v>
      </c>
      <c r="O738" s="243">
        <v>2023</v>
      </c>
      <c r="P738" s="94">
        <f>SUM(P736:P737)</f>
        <v>9514288</v>
      </c>
      <c r="Q738" s="92" t="s">
        <v>1420</v>
      </c>
      <c r="R738" s="268">
        <f t="shared" si="27"/>
        <v>1.4281964255326716E-4</v>
      </c>
      <c r="S738" s="274"/>
      <c r="T738" s="126"/>
      <c r="U738" s="127"/>
      <c r="V738" s="127"/>
      <c r="W738" s="127"/>
      <c r="X738" s="127"/>
      <c r="Y738" s="127"/>
    </row>
    <row r="739" spans="2:25" ht="15" outlineLevel="1" x14ac:dyDescent="0.25">
      <c r="B739" s="299"/>
      <c r="C739" s="113"/>
      <c r="D739" s="222"/>
      <c r="E739" s="118"/>
      <c r="F739" s="108"/>
      <c r="G739" s="121"/>
      <c r="H739" s="101"/>
      <c r="J739" s="192"/>
      <c r="K739" s="125"/>
      <c r="L739" s="114"/>
      <c r="M739" s="114"/>
      <c r="N739" s="238"/>
      <c r="O739" s="243"/>
      <c r="P739" s="93"/>
      <c r="Q739" s="93"/>
      <c r="R739" s="268" t="str">
        <f t="shared" si="27"/>
        <v/>
      </c>
      <c r="S739" s="274"/>
      <c r="T739" s="126"/>
      <c r="U739" s="127"/>
      <c r="V739" s="127"/>
      <c r="W739" s="127"/>
      <c r="X739" s="127"/>
      <c r="Y739" s="127"/>
    </row>
    <row r="740" spans="2:25" ht="15" outlineLevel="2" x14ac:dyDescent="0.25">
      <c r="B740" s="299"/>
      <c r="C740" s="108" t="s">
        <v>1254</v>
      </c>
      <c r="D740" s="222">
        <v>901170460</v>
      </c>
      <c r="E740" s="101" t="s">
        <v>555</v>
      </c>
      <c r="F740" s="108" t="s">
        <v>486</v>
      </c>
      <c r="G740" s="101" t="s">
        <v>556</v>
      </c>
      <c r="H740" s="101"/>
      <c r="J740" s="163">
        <v>49035938</v>
      </c>
      <c r="K740" s="125"/>
      <c r="L740" s="114"/>
      <c r="M740" s="114" t="s">
        <v>1437</v>
      </c>
      <c r="N740" s="239">
        <f t="shared" si="28"/>
        <v>49035938</v>
      </c>
      <c r="O740" s="243">
        <v>2024</v>
      </c>
      <c r="P740" s="94">
        <f>N740*VLOOKUP(O740,IPC_2024!$A:$C,3,FALSE)</f>
        <v>49035938</v>
      </c>
      <c r="Q740" s="92" t="s">
        <v>1420</v>
      </c>
      <c r="R740" s="268">
        <f t="shared" si="27"/>
        <v>7.3608189466454772E-4</v>
      </c>
      <c r="S740" s="274"/>
      <c r="T740" s="126"/>
      <c r="U740" s="127"/>
      <c r="V740" s="127"/>
      <c r="W740" s="127"/>
      <c r="X740" s="127"/>
      <c r="Y740" s="127"/>
    </row>
    <row r="741" spans="2:25" ht="15" outlineLevel="1" x14ac:dyDescent="0.25">
      <c r="B741" s="299"/>
      <c r="C741" s="113"/>
      <c r="D741" s="222"/>
      <c r="E741" s="118"/>
      <c r="F741" s="108"/>
      <c r="G741" s="101"/>
      <c r="H741" s="101"/>
      <c r="J741" s="192"/>
      <c r="K741" s="125"/>
      <c r="L741" s="114"/>
      <c r="M741" s="114"/>
      <c r="N741" s="238"/>
      <c r="O741" s="243"/>
      <c r="P741" s="93"/>
      <c r="Q741" s="93"/>
      <c r="R741" s="268" t="str">
        <f t="shared" si="27"/>
        <v/>
      </c>
      <c r="S741" s="274"/>
      <c r="T741" s="126"/>
      <c r="U741" s="127"/>
      <c r="V741" s="127"/>
      <c r="W741" s="127"/>
      <c r="X741" s="127"/>
      <c r="Y741" s="127"/>
    </row>
    <row r="742" spans="2:25" ht="15" outlineLevel="2" x14ac:dyDescent="0.25">
      <c r="B742" s="299"/>
      <c r="C742" s="108" t="s">
        <v>1254</v>
      </c>
      <c r="D742" s="222">
        <v>901084703</v>
      </c>
      <c r="E742" s="101" t="s">
        <v>549</v>
      </c>
      <c r="F742" s="108" t="s">
        <v>486</v>
      </c>
      <c r="G742" s="121" t="s">
        <v>550</v>
      </c>
      <c r="H742" s="101"/>
      <c r="J742" s="163">
        <v>55150183</v>
      </c>
      <c r="K742" s="125"/>
      <c r="L742" s="114"/>
      <c r="M742" s="114" t="s">
        <v>1437</v>
      </c>
      <c r="N742" s="239">
        <f t="shared" si="28"/>
        <v>55150183</v>
      </c>
      <c r="O742" s="243">
        <v>2024</v>
      </c>
      <c r="P742" s="94">
        <f>N742*VLOOKUP(O742,IPC_2024!$A:$C,3,FALSE)</f>
        <v>55150183</v>
      </c>
      <c r="Q742" s="92" t="s">
        <v>1420</v>
      </c>
      <c r="R742" s="268">
        <f t="shared" si="27"/>
        <v>8.2786325396154404E-4</v>
      </c>
      <c r="S742" s="274"/>
      <c r="T742" s="126"/>
      <c r="U742" s="127"/>
      <c r="V742" s="127"/>
      <c r="W742" s="127"/>
      <c r="X742" s="127"/>
      <c r="Y742" s="127"/>
    </row>
    <row r="743" spans="2:25" ht="15" outlineLevel="1" x14ac:dyDescent="0.25">
      <c r="B743" s="299"/>
      <c r="C743" s="113"/>
      <c r="D743" s="222"/>
      <c r="E743" s="118"/>
      <c r="F743" s="108"/>
      <c r="G743" s="121"/>
      <c r="H743" s="101"/>
      <c r="J743" s="192"/>
      <c r="K743" s="125"/>
      <c r="L743" s="114"/>
      <c r="M743" s="114"/>
      <c r="N743" s="238"/>
      <c r="O743" s="243"/>
      <c r="P743" s="93"/>
      <c r="Q743" s="93"/>
      <c r="R743" s="268" t="str">
        <f t="shared" si="27"/>
        <v/>
      </c>
      <c r="S743" s="274"/>
      <c r="T743" s="126"/>
      <c r="U743" s="127"/>
      <c r="V743" s="127"/>
      <c r="W743" s="127"/>
      <c r="X743" s="127"/>
      <c r="Y743" s="127"/>
    </row>
    <row r="744" spans="2:25" ht="15" outlineLevel="2" x14ac:dyDescent="0.25">
      <c r="B744" s="299"/>
      <c r="C744" s="108" t="s">
        <v>1254</v>
      </c>
      <c r="D744" s="222">
        <v>860049851</v>
      </c>
      <c r="E744" s="101" t="s">
        <v>647</v>
      </c>
      <c r="F744" s="108" t="s">
        <v>646</v>
      </c>
      <c r="G744" s="121" t="s">
        <v>648</v>
      </c>
      <c r="H744" s="101" t="s">
        <v>22</v>
      </c>
      <c r="J744" s="192">
        <v>2846293</v>
      </c>
      <c r="K744" s="125"/>
      <c r="L744" s="114">
        <v>44653</v>
      </c>
      <c r="M744" s="114">
        <f t="shared" ref="M744:M755" si="29">+L744+30</f>
        <v>44683</v>
      </c>
      <c r="N744" s="238">
        <f t="shared" si="28"/>
        <v>2846293</v>
      </c>
      <c r="O744" s="243">
        <v>2022</v>
      </c>
      <c r="P744" s="93">
        <f>N744*VLOOKUP(O744,IPC_2024!$A:$C,3,FALSE)</f>
        <v>3272171.2979008001</v>
      </c>
      <c r="Q744" s="93"/>
      <c r="R744" s="268" t="str">
        <f t="shared" si="27"/>
        <v/>
      </c>
      <c r="S744" s="274"/>
      <c r="T744" s="126"/>
      <c r="U744" s="127"/>
      <c r="V744" s="127"/>
      <c r="W744" s="127"/>
      <c r="X744" s="127"/>
      <c r="Y744" s="127"/>
    </row>
    <row r="745" spans="2:25" ht="15" outlineLevel="2" x14ac:dyDescent="0.25">
      <c r="B745" s="299"/>
      <c r="C745" s="113"/>
      <c r="D745" s="222"/>
      <c r="E745" s="101"/>
      <c r="F745" s="108" t="s">
        <v>649</v>
      </c>
      <c r="G745" s="121" t="s">
        <v>648</v>
      </c>
      <c r="H745" s="101" t="s">
        <v>22</v>
      </c>
      <c r="J745" s="192">
        <v>3810674</v>
      </c>
      <c r="K745" s="125"/>
      <c r="L745" s="114">
        <v>44680</v>
      </c>
      <c r="M745" s="114">
        <f t="shared" si="29"/>
        <v>44710</v>
      </c>
      <c r="N745" s="238">
        <f t="shared" si="28"/>
        <v>3810674</v>
      </c>
      <c r="O745" s="243">
        <v>2022</v>
      </c>
      <c r="P745" s="93">
        <f>N745*VLOOKUP(O745,IPC_2024!$A:$C,3,FALSE)</f>
        <v>4380848.3836543998</v>
      </c>
      <c r="Q745" s="93"/>
      <c r="R745" s="268" t="str">
        <f t="shared" si="27"/>
        <v/>
      </c>
      <c r="S745" s="274"/>
      <c r="T745" s="126"/>
      <c r="U745" s="127"/>
      <c r="V745" s="127"/>
      <c r="W745" s="127"/>
      <c r="X745" s="127"/>
      <c r="Y745" s="127"/>
    </row>
    <row r="746" spans="2:25" ht="15" outlineLevel="2" x14ac:dyDescent="0.25">
      <c r="B746" s="299"/>
      <c r="C746" s="113"/>
      <c r="D746" s="222"/>
      <c r="E746" s="101"/>
      <c r="F746" s="108" t="s">
        <v>650</v>
      </c>
      <c r="G746" s="121" t="s">
        <v>648</v>
      </c>
      <c r="H746" s="101" t="s">
        <v>22</v>
      </c>
      <c r="J746" s="192">
        <v>355910</v>
      </c>
      <c r="K746" s="125"/>
      <c r="L746" s="114">
        <v>44680</v>
      </c>
      <c r="M746" s="114">
        <f t="shared" si="29"/>
        <v>44710</v>
      </c>
      <c r="N746" s="238">
        <f t="shared" si="28"/>
        <v>355910</v>
      </c>
      <c r="O746" s="243">
        <v>2022</v>
      </c>
      <c r="P746" s="93">
        <f>N746*VLOOKUP(O746,IPC_2024!$A:$C,3,FALSE)</f>
        <v>409163.24729600002</v>
      </c>
      <c r="Q746" s="93"/>
      <c r="R746" s="268" t="str">
        <f t="shared" si="27"/>
        <v/>
      </c>
      <c r="S746" s="274"/>
      <c r="T746" s="126"/>
      <c r="U746" s="127"/>
      <c r="V746" s="127"/>
      <c r="W746" s="127"/>
      <c r="X746" s="127"/>
      <c r="Y746" s="127"/>
    </row>
    <row r="747" spans="2:25" ht="15" outlineLevel="2" x14ac:dyDescent="0.25">
      <c r="B747" s="299"/>
      <c r="C747" s="113"/>
      <c r="D747" s="222"/>
      <c r="E747" s="101"/>
      <c r="F747" s="108" t="s">
        <v>651</v>
      </c>
      <c r="G747" s="121" t="s">
        <v>648</v>
      </c>
      <c r="H747" s="101" t="s">
        <v>22</v>
      </c>
      <c r="J747" s="192">
        <v>3372897</v>
      </c>
      <c r="K747" s="125"/>
      <c r="L747" s="114">
        <v>44690</v>
      </c>
      <c r="M747" s="114">
        <f t="shared" si="29"/>
        <v>44720</v>
      </c>
      <c r="N747" s="238">
        <f t="shared" si="28"/>
        <v>3372897</v>
      </c>
      <c r="O747" s="243">
        <v>2022</v>
      </c>
      <c r="P747" s="93">
        <f>N747*VLOOKUP(O747,IPC_2024!$A:$C,3,FALSE)</f>
        <v>3877568.7373632002</v>
      </c>
      <c r="Q747" s="93"/>
      <c r="R747" s="268" t="str">
        <f t="shared" si="27"/>
        <v/>
      </c>
      <c r="S747" s="274"/>
      <c r="T747" s="126"/>
      <c r="U747" s="127"/>
      <c r="V747" s="127"/>
      <c r="W747" s="127"/>
      <c r="X747" s="127"/>
      <c r="Y747" s="127"/>
    </row>
    <row r="748" spans="2:25" ht="15" outlineLevel="2" x14ac:dyDescent="0.25">
      <c r="B748" s="299"/>
      <c r="C748" s="113"/>
      <c r="D748" s="222"/>
      <c r="E748" s="101"/>
      <c r="F748" s="108" t="s">
        <v>652</v>
      </c>
      <c r="G748" s="121" t="s">
        <v>648</v>
      </c>
      <c r="H748" s="101" t="s">
        <v>22</v>
      </c>
      <c r="J748" s="192">
        <v>4691632</v>
      </c>
      <c r="K748" s="125"/>
      <c r="L748" s="114">
        <v>44700</v>
      </c>
      <c r="M748" s="114">
        <f t="shared" si="29"/>
        <v>44730</v>
      </c>
      <c r="N748" s="238">
        <f t="shared" si="28"/>
        <v>4691632</v>
      </c>
      <c r="O748" s="243">
        <v>2022</v>
      </c>
      <c r="P748" s="93">
        <f>N748*VLOOKUP(O748,IPC_2024!$A:$C,3,FALSE)</f>
        <v>5393620.2529792003</v>
      </c>
      <c r="Q748" s="93"/>
      <c r="R748" s="268" t="str">
        <f t="shared" si="27"/>
        <v/>
      </c>
      <c r="S748" s="274"/>
      <c r="T748" s="126"/>
      <c r="U748" s="127"/>
      <c r="V748" s="127"/>
      <c r="W748" s="127"/>
      <c r="X748" s="127"/>
      <c r="Y748" s="127"/>
    </row>
    <row r="749" spans="2:25" ht="15" outlineLevel="2" x14ac:dyDescent="0.25">
      <c r="B749" s="299"/>
      <c r="C749" s="113"/>
      <c r="D749" s="222"/>
      <c r="E749" s="101"/>
      <c r="F749" s="108" t="s">
        <v>653</v>
      </c>
      <c r="G749" s="121" t="s">
        <v>648</v>
      </c>
      <c r="H749" s="101" t="s">
        <v>22</v>
      </c>
      <c r="J749" s="192">
        <v>4693343</v>
      </c>
      <c r="K749" s="125"/>
      <c r="L749" s="114">
        <v>44713</v>
      </c>
      <c r="M749" s="114">
        <f t="shared" si="29"/>
        <v>44743</v>
      </c>
      <c r="N749" s="238">
        <f t="shared" si="28"/>
        <v>4693343</v>
      </c>
      <c r="O749" s="243">
        <v>2022</v>
      </c>
      <c r="P749" s="93">
        <f>N749*VLOOKUP(O749,IPC_2024!$A:$C,3,FALSE)</f>
        <v>5395587.2623808002</v>
      </c>
      <c r="Q749" s="93"/>
      <c r="R749" s="268" t="str">
        <f t="shared" si="27"/>
        <v/>
      </c>
      <c r="S749" s="274"/>
      <c r="T749" s="126"/>
      <c r="U749" s="127"/>
      <c r="V749" s="127"/>
      <c r="W749" s="127"/>
      <c r="X749" s="127"/>
      <c r="Y749" s="127"/>
    </row>
    <row r="750" spans="2:25" ht="15" outlineLevel="2" x14ac:dyDescent="0.25">
      <c r="B750" s="299"/>
      <c r="C750" s="113"/>
      <c r="D750" s="222"/>
      <c r="E750" s="101"/>
      <c r="F750" s="108" t="s">
        <v>654</v>
      </c>
      <c r="G750" s="121" t="s">
        <v>648</v>
      </c>
      <c r="H750" s="101" t="s">
        <v>22</v>
      </c>
      <c r="J750" s="192">
        <v>181295</v>
      </c>
      <c r="K750" s="125"/>
      <c r="L750" s="114">
        <v>44729</v>
      </c>
      <c r="M750" s="114">
        <f t="shared" si="29"/>
        <v>44759</v>
      </c>
      <c r="N750" s="238">
        <f t="shared" si="28"/>
        <v>181295</v>
      </c>
      <c r="O750" s="243">
        <v>2022</v>
      </c>
      <c r="P750" s="93">
        <f>N750*VLOOKUP(O750,IPC_2024!$A:$C,3,FALSE)</f>
        <v>208421.37315200001</v>
      </c>
      <c r="Q750" s="93"/>
      <c r="R750" s="268" t="str">
        <f t="shared" si="27"/>
        <v/>
      </c>
      <c r="S750" s="274"/>
      <c r="T750" s="126"/>
      <c r="U750" s="127"/>
      <c r="V750" s="127"/>
      <c r="W750" s="127"/>
      <c r="X750" s="127"/>
      <c r="Y750" s="127"/>
    </row>
    <row r="751" spans="2:25" ht="15" outlineLevel="2" x14ac:dyDescent="0.25">
      <c r="B751" s="299"/>
      <c r="C751" s="113"/>
      <c r="D751" s="222"/>
      <c r="E751" s="101"/>
      <c r="F751" s="108" t="s">
        <v>655</v>
      </c>
      <c r="G751" s="121" t="s">
        <v>648</v>
      </c>
      <c r="H751" s="101" t="s">
        <v>22</v>
      </c>
      <c r="J751" s="192">
        <v>3528884</v>
      </c>
      <c r="K751" s="125"/>
      <c r="L751" s="114">
        <v>44733</v>
      </c>
      <c r="M751" s="114">
        <f t="shared" si="29"/>
        <v>44763</v>
      </c>
      <c r="N751" s="238">
        <f t="shared" si="28"/>
        <v>3528884</v>
      </c>
      <c r="O751" s="243">
        <v>2022</v>
      </c>
      <c r="P751" s="93">
        <f>N751*VLOOKUP(O751,IPC_2024!$A:$C,3,FALSE)</f>
        <v>4056895.3858304</v>
      </c>
      <c r="Q751" s="93"/>
      <c r="R751" s="268" t="str">
        <f t="shared" si="27"/>
        <v/>
      </c>
      <c r="S751" s="274"/>
      <c r="T751" s="126"/>
      <c r="U751" s="127"/>
      <c r="V751" s="127"/>
      <c r="W751" s="127"/>
      <c r="X751" s="127"/>
      <c r="Y751" s="127"/>
    </row>
    <row r="752" spans="2:25" ht="15" outlineLevel="2" x14ac:dyDescent="0.25">
      <c r="B752" s="299"/>
      <c r="C752" s="113"/>
      <c r="D752" s="222"/>
      <c r="E752" s="101"/>
      <c r="F752" s="108" t="s">
        <v>656</v>
      </c>
      <c r="G752" s="121" t="s">
        <v>648</v>
      </c>
      <c r="H752" s="101" t="s">
        <v>22</v>
      </c>
      <c r="J752" s="192">
        <v>3528786</v>
      </c>
      <c r="K752" s="125"/>
      <c r="L752" s="114">
        <v>44754</v>
      </c>
      <c r="M752" s="114">
        <f t="shared" si="29"/>
        <v>44784</v>
      </c>
      <c r="N752" s="238">
        <f t="shared" si="28"/>
        <v>3528786</v>
      </c>
      <c r="O752" s="243">
        <v>2022</v>
      </c>
      <c r="P752" s="93">
        <f>N752*VLOOKUP(O752,IPC_2024!$A:$C,3,FALSE)</f>
        <v>4056782.7225216003</v>
      </c>
      <c r="Q752" s="93"/>
      <c r="R752" s="268" t="str">
        <f t="shared" si="27"/>
        <v/>
      </c>
      <c r="S752" s="274"/>
      <c r="T752" s="126"/>
      <c r="U752" s="127"/>
      <c r="V752" s="127"/>
      <c r="W752" s="127"/>
      <c r="X752" s="127"/>
      <c r="Y752" s="127"/>
    </row>
    <row r="753" spans="2:25" ht="15" outlineLevel="2" x14ac:dyDescent="0.25">
      <c r="B753" s="299"/>
      <c r="C753" s="113"/>
      <c r="D753" s="222"/>
      <c r="E753" s="101"/>
      <c r="F753" s="108" t="s">
        <v>657</v>
      </c>
      <c r="G753" s="121" t="s">
        <v>648</v>
      </c>
      <c r="H753" s="101" t="s">
        <v>22</v>
      </c>
      <c r="J753" s="192">
        <v>3218692</v>
      </c>
      <c r="K753" s="125"/>
      <c r="L753" s="114">
        <v>44763</v>
      </c>
      <c r="M753" s="114">
        <f t="shared" si="29"/>
        <v>44793</v>
      </c>
      <c r="N753" s="238">
        <f t="shared" si="28"/>
        <v>3218692</v>
      </c>
      <c r="O753" s="243">
        <v>2022</v>
      </c>
      <c r="P753" s="93">
        <f>N753*VLOOKUP(O753,IPC_2024!$A:$C,3,FALSE)</f>
        <v>3700290.7217152002</v>
      </c>
      <c r="Q753" s="93"/>
      <c r="R753" s="268" t="str">
        <f t="shared" si="27"/>
        <v/>
      </c>
      <c r="S753" s="274"/>
      <c r="T753" s="126"/>
      <c r="U753" s="127"/>
      <c r="V753" s="127"/>
      <c r="W753" s="127"/>
      <c r="X753" s="127"/>
      <c r="Y753" s="127"/>
    </row>
    <row r="754" spans="2:25" ht="15" outlineLevel="2" x14ac:dyDescent="0.25">
      <c r="B754" s="299"/>
      <c r="C754" s="113"/>
      <c r="D754" s="222"/>
      <c r="E754" s="101"/>
      <c r="F754" s="108" t="s">
        <v>658</v>
      </c>
      <c r="G754" s="121" t="s">
        <v>648</v>
      </c>
      <c r="H754" s="101" t="s">
        <v>22</v>
      </c>
      <c r="J754" s="192">
        <v>400000</v>
      </c>
      <c r="K754" s="125"/>
      <c r="L754" s="114">
        <v>44782</v>
      </c>
      <c r="M754" s="114">
        <f t="shared" si="29"/>
        <v>44812</v>
      </c>
      <c r="N754" s="238">
        <f t="shared" si="28"/>
        <v>400000</v>
      </c>
      <c r="O754" s="243">
        <v>2022</v>
      </c>
      <c r="P754" s="93">
        <f>N754*VLOOKUP(O754,IPC_2024!$A:$C,3,FALSE)</f>
        <v>459850.23999999999</v>
      </c>
      <c r="Q754" s="93"/>
      <c r="R754" s="268" t="str">
        <f t="shared" si="27"/>
        <v/>
      </c>
      <c r="S754" s="274"/>
      <c r="T754" s="126"/>
      <c r="U754" s="127"/>
      <c r="V754" s="127"/>
      <c r="W754" s="127"/>
      <c r="X754" s="127"/>
      <c r="Y754" s="127"/>
    </row>
    <row r="755" spans="2:25" ht="15" outlineLevel="2" x14ac:dyDescent="0.25">
      <c r="B755" s="299"/>
      <c r="C755" s="113"/>
      <c r="D755" s="222"/>
      <c r="E755" s="101"/>
      <c r="F755" s="108" t="s">
        <v>659</v>
      </c>
      <c r="G755" s="121" t="s">
        <v>648</v>
      </c>
      <c r="H755" s="101" t="s">
        <v>22</v>
      </c>
      <c r="J755" s="192">
        <v>160580</v>
      </c>
      <c r="K755" s="125"/>
      <c r="L755" s="114">
        <v>44834</v>
      </c>
      <c r="M755" s="114">
        <f t="shared" si="29"/>
        <v>44864</v>
      </c>
      <c r="N755" s="238">
        <f t="shared" si="28"/>
        <v>160580</v>
      </c>
      <c r="O755" s="243">
        <v>2022</v>
      </c>
      <c r="P755" s="93">
        <f>N755*VLOOKUP(O755,IPC_2024!$A:$C,3,FALSE)</f>
        <v>184606.87884799999</v>
      </c>
      <c r="Q755" s="93"/>
      <c r="R755" s="268" t="str">
        <f t="shared" si="27"/>
        <v/>
      </c>
      <c r="S755" s="274"/>
      <c r="T755" s="126"/>
      <c r="U755" s="127"/>
      <c r="V755" s="127"/>
      <c r="W755" s="127"/>
      <c r="X755" s="127"/>
      <c r="Y755" s="127"/>
    </row>
    <row r="756" spans="2:25" ht="15" outlineLevel="1" x14ac:dyDescent="0.25">
      <c r="B756" s="299"/>
      <c r="C756" s="113"/>
      <c r="D756" s="222"/>
      <c r="E756" s="118" t="s">
        <v>1170</v>
      </c>
      <c r="F756" s="113" t="s">
        <v>1485</v>
      </c>
      <c r="G756" s="121"/>
      <c r="H756" s="101"/>
      <c r="J756" s="163">
        <f>SUM(J744:J755)</f>
        <v>30788986</v>
      </c>
      <c r="K756" s="125"/>
      <c r="L756" s="114"/>
      <c r="M756" s="114"/>
      <c r="N756" s="239">
        <f>SUM(N744:N755)</f>
        <v>30788986</v>
      </c>
      <c r="O756" s="243"/>
      <c r="P756" s="94">
        <f>SUM(P744:P755)</f>
        <v>35395806.503641605</v>
      </c>
      <c r="Q756" s="92" t="s">
        <v>1420</v>
      </c>
      <c r="R756" s="268">
        <f t="shared" si="27"/>
        <v>5.3132892684504642E-4</v>
      </c>
      <c r="S756" s="274"/>
      <c r="T756" s="126"/>
      <c r="U756" s="127"/>
      <c r="V756" s="127"/>
      <c r="W756" s="127"/>
      <c r="X756" s="127"/>
      <c r="Y756" s="127"/>
    </row>
    <row r="757" spans="2:25" ht="15" outlineLevel="1" x14ac:dyDescent="0.25">
      <c r="B757" s="299"/>
      <c r="C757" s="113"/>
      <c r="D757" s="222"/>
      <c r="E757" s="118"/>
      <c r="F757" s="108"/>
      <c r="G757" s="121"/>
      <c r="H757" s="101"/>
      <c r="J757" s="163"/>
      <c r="K757" s="125"/>
      <c r="L757" s="114"/>
      <c r="M757" s="114"/>
      <c r="N757" s="238"/>
      <c r="O757" s="243"/>
      <c r="P757" s="93"/>
      <c r="Q757" s="93"/>
      <c r="R757" s="268" t="str">
        <f t="shared" si="27"/>
        <v/>
      </c>
      <c r="S757" s="274"/>
      <c r="T757" s="126"/>
      <c r="U757" s="127"/>
      <c r="V757" s="127"/>
      <c r="W757" s="127"/>
      <c r="X757" s="127"/>
      <c r="Y757" s="127"/>
    </row>
    <row r="758" spans="2:25" ht="15" outlineLevel="2" x14ac:dyDescent="0.25">
      <c r="B758" s="299"/>
      <c r="C758" s="108" t="s">
        <v>1254</v>
      </c>
      <c r="D758" s="222">
        <v>860023001</v>
      </c>
      <c r="E758" s="101" t="s">
        <v>192</v>
      </c>
      <c r="F758" s="108" t="s">
        <v>191</v>
      </c>
      <c r="G758" s="121" t="s">
        <v>193</v>
      </c>
      <c r="H758" s="101" t="s">
        <v>22</v>
      </c>
      <c r="J758" s="192">
        <v>1224066</v>
      </c>
      <c r="K758" s="125"/>
      <c r="L758" s="114">
        <v>44959</v>
      </c>
      <c r="M758" s="114">
        <f>+L758+30</f>
        <v>44989</v>
      </c>
      <c r="N758" s="238">
        <f t="shared" si="28"/>
        <v>1224066</v>
      </c>
      <c r="O758" s="243">
        <v>2023</v>
      </c>
      <c r="P758" s="93">
        <f>N758*VLOOKUP(O758,IPC_2024!$A:$C,3,FALSE)</f>
        <v>1287717.432</v>
      </c>
      <c r="Q758" s="93"/>
      <c r="R758" s="268" t="str">
        <f t="shared" si="27"/>
        <v/>
      </c>
      <c r="S758" s="274"/>
      <c r="T758" s="126"/>
      <c r="U758" s="127"/>
      <c r="V758" s="127"/>
      <c r="W758" s="127"/>
      <c r="X758" s="127"/>
      <c r="Y758" s="127"/>
    </row>
    <row r="759" spans="2:25" ht="15" outlineLevel="2" x14ac:dyDescent="0.25">
      <c r="B759" s="299"/>
      <c r="C759" s="113"/>
      <c r="D759" s="222"/>
      <c r="E759" s="101"/>
      <c r="F759" s="108" t="s">
        <v>489</v>
      </c>
      <c r="G759" s="121" t="s">
        <v>504</v>
      </c>
      <c r="H759" s="101"/>
      <c r="J759" s="192">
        <v>5702316</v>
      </c>
      <c r="K759" s="125"/>
      <c r="L759" s="114"/>
      <c r="M759" s="114" t="s">
        <v>1437</v>
      </c>
      <c r="N759" s="238">
        <f t="shared" si="28"/>
        <v>5702316</v>
      </c>
      <c r="O759" s="243">
        <v>2024</v>
      </c>
      <c r="P759" s="93">
        <f>N759*VLOOKUP(O759,IPC_2024!$A:$C,3,FALSE)</f>
        <v>5702316</v>
      </c>
      <c r="Q759" s="93"/>
      <c r="R759" s="268" t="str">
        <f t="shared" si="27"/>
        <v/>
      </c>
      <c r="S759" s="274"/>
      <c r="T759" s="126"/>
      <c r="U759" s="127"/>
      <c r="V759" s="127"/>
      <c r="W759" s="127"/>
      <c r="X759" s="127"/>
      <c r="Y759" s="127"/>
    </row>
    <row r="760" spans="2:25" ht="15" outlineLevel="1" x14ac:dyDescent="0.25">
      <c r="B760" s="299"/>
      <c r="C760" s="113"/>
      <c r="D760" s="222"/>
      <c r="E760" s="118" t="s">
        <v>1167</v>
      </c>
      <c r="F760" s="113" t="s">
        <v>1485</v>
      </c>
      <c r="G760" s="121"/>
      <c r="H760" s="101"/>
      <c r="J760" s="163">
        <f>SUM(J758:J759)</f>
        <v>6926382</v>
      </c>
      <c r="K760" s="125"/>
      <c r="L760" s="114"/>
      <c r="M760" s="114"/>
      <c r="N760" s="239">
        <f>SUM(N758:N759)</f>
        <v>6926382</v>
      </c>
      <c r="O760" s="243"/>
      <c r="P760" s="94">
        <f>SUM(P758:P759)</f>
        <v>6990033.432</v>
      </c>
      <c r="Q760" s="92" t="s">
        <v>1420</v>
      </c>
      <c r="R760" s="268">
        <f t="shared" si="27"/>
        <v>1.0492788069833783E-4</v>
      </c>
      <c r="S760" s="274"/>
      <c r="T760" s="126"/>
      <c r="U760" s="127"/>
      <c r="V760" s="127"/>
      <c r="W760" s="127"/>
      <c r="X760" s="127"/>
      <c r="Y760" s="127"/>
    </row>
    <row r="761" spans="2:25" ht="15" outlineLevel="1" x14ac:dyDescent="0.25">
      <c r="B761" s="299"/>
      <c r="C761" s="113"/>
      <c r="D761" s="222"/>
      <c r="E761" s="118"/>
      <c r="F761" s="108"/>
      <c r="G761" s="121"/>
      <c r="H761" s="101"/>
      <c r="J761" s="192"/>
      <c r="K761" s="125"/>
      <c r="L761" s="114"/>
      <c r="M761" s="114"/>
      <c r="N761" s="238"/>
      <c r="O761" s="243"/>
      <c r="P761" s="93"/>
      <c r="Q761" s="93"/>
      <c r="R761" s="268" t="str">
        <f t="shared" si="27"/>
        <v/>
      </c>
      <c r="S761" s="274"/>
      <c r="T761" s="126"/>
      <c r="U761" s="127"/>
      <c r="V761" s="127"/>
      <c r="W761" s="127"/>
      <c r="X761" s="127"/>
      <c r="Y761" s="127"/>
    </row>
    <row r="762" spans="2:25" ht="15" outlineLevel="2" x14ac:dyDescent="0.25">
      <c r="B762" s="299"/>
      <c r="C762" s="108" t="s">
        <v>1254</v>
      </c>
      <c r="D762" s="222">
        <v>830015768</v>
      </c>
      <c r="E762" s="101" t="s">
        <v>502</v>
      </c>
      <c r="F762" s="108" t="s">
        <v>488</v>
      </c>
      <c r="G762" s="101" t="s">
        <v>503</v>
      </c>
      <c r="H762" s="101"/>
      <c r="J762" s="163">
        <v>241832</v>
      </c>
      <c r="K762" s="125"/>
      <c r="L762" s="114"/>
      <c r="M762" s="114" t="s">
        <v>1437</v>
      </c>
      <c r="N762" s="239">
        <f t="shared" si="28"/>
        <v>241832</v>
      </c>
      <c r="O762" s="243">
        <v>2024</v>
      </c>
      <c r="P762" s="94">
        <f>N762*VLOOKUP(O762,IPC_2024!$A:$C,3,FALSE)</f>
        <v>241832</v>
      </c>
      <c r="Q762" s="92" t="s">
        <v>1420</v>
      </c>
      <c r="R762" s="268">
        <f t="shared" si="27"/>
        <v>3.6301570646107943E-6</v>
      </c>
      <c r="S762" s="274"/>
      <c r="T762" s="126"/>
      <c r="U762" s="127"/>
      <c r="V762" s="127"/>
      <c r="W762" s="127"/>
      <c r="X762" s="127"/>
      <c r="Y762" s="127"/>
    </row>
    <row r="763" spans="2:25" ht="15" outlineLevel="1" x14ac:dyDescent="0.25">
      <c r="B763" s="299"/>
      <c r="C763" s="113"/>
      <c r="D763" s="222"/>
      <c r="E763" s="118"/>
      <c r="F763" s="108"/>
      <c r="G763" s="101"/>
      <c r="H763" s="101"/>
      <c r="J763" s="192"/>
      <c r="K763" s="125"/>
      <c r="L763" s="114"/>
      <c r="M763" s="114"/>
      <c r="N763" s="238"/>
      <c r="O763" s="243"/>
      <c r="P763" s="93"/>
      <c r="Q763" s="93"/>
      <c r="R763" s="268" t="str">
        <f t="shared" si="27"/>
        <v/>
      </c>
      <c r="S763" s="274"/>
      <c r="T763" s="126"/>
      <c r="U763" s="127"/>
      <c r="V763" s="127"/>
      <c r="W763" s="127"/>
      <c r="X763" s="127"/>
      <c r="Y763" s="127"/>
    </row>
    <row r="764" spans="2:25" ht="15" outlineLevel="2" x14ac:dyDescent="0.25">
      <c r="B764" s="299"/>
      <c r="C764" s="108" t="s">
        <v>1254</v>
      </c>
      <c r="D764" s="222">
        <v>901248634</v>
      </c>
      <c r="E764" s="101" t="s">
        <v>559</v>
      </c>
      <c r="F764" s="108" t="s">
        <v>488</v>
      </c>
      <c r="G764" s="121" t="s">
        <v>560</v>
      </c>
      <c r="H764" s="101"/>
      <c r="J764" s="163">
        <v>5627826</v>
      </c>
      <c r="K764" s="125"/>
      <c r="L764" s="114"/>
      <c r="M764" s="114" t="s">
        <v>1437</v>
      </c>
      <c r="N764" s="239">
        <f t="shared" si="28"/>
        <v>5627826</v>
      </c>
      <c r="O764" s="243">
        <v>2024</v>
      </c>
      <c r="P764" s="94">
        <f>N764*VLOOKUP(O764,IPC_2024!$A:$C,3,FALSE)</f>
        <v>5627826</v>
      </c>
      <c r="Q764" s="92" t="s">
        <v>1420</v>
      </c>
      <c r="R764" s="268">
        <f t="shared" si="27"/>
        <v>8.4479689670102835E-5</v>
      </c>
      <c r="S764" s="274"/>
      <c r="T764" s="126"/>
      <c r="U764" s="127"/>
      <c r="V764" s="127"/>
      <c r="W764" s="127"/>
      <c r="X764" s="127"/>
      <c r="Y764" s="127"/>
    </row>
    <row r="765" spans="2:25" ht="15" outlineLevel="1" x14ac:dyDescent="0.25">
      <c r="B765" s="299"/>
      <c r="C765" s="118"/>
      <c r="D765" s="224"/>
      <c r="E765" s="101"/>
      <c r="F765" s="101"/>
      <c r="G765" s="101"/>
      <c r="H765" s="101"/>
      <c r="J765" s="192"/>
      <c r="K765" s="125"/>
      <c r="L765" s="114"/>
      <c r="M765" s="114"/>
      <c r="N765" s="238"/>
      <c r="O765" s="243"/>
      <c r="P765" s="93"/>
      <c r="Q765" s="93"/>
      <c r="R765" s="268" t="str">
        <f t="shared" si="27"/>
        <v/>
      </c>
      <c r="S765" s="274"/>
      <c r="T765" s="126"/>
      <c r="U765" s="127"/>
      <c r="V765" s="127"/>
      <c r="W765" s="127"/>
      <c r="X765" s="127"/>
      <c r="Y765" s="127"/>
    </row>
    <row r="766" spans="2:25" ht="15" outlineLevel="2" x14ac:dyDescent="0.25">
      <c r="B766" s="299"/>
      <c r="C766" s="108" t="s">
        <v>1430</v>
      </c>
      <c r="D766" s="222">
        <v>800145548</v>
      </c>
      <c r="E766" s="101" t="s">
        <v>761</v>
      </c>
      <c r="F766" s="108" t="s">
        <v>760</v>
      </c>
      <c r="G766" s="101" t="s">
        <v>762</v>
      </c>
      <c r="H766" s="101" t="s">
        <v>22</v>
      </c>
      <c r="J766" s="163">
        <v>296185</v>
      </c>
      <c r="K766" s="125"/>
      <c r="L766" s="114">
        <v>44805</v>
      </c>
      <c r="M766" s="114">
        <f>+L766+30</f>
        <v>44835</v>
      </c>
      <c r="N766" s="239">
        <f t="shared" si="28"/>
        <v>296185</v>
      </c>
      <c r="O766" s="243">
        <v>2022</v>
      </c>
      <c r="P766" s="94">
        <f>N766*VLOOKUP(O766,IPC_2024!$A:$C,3,FALSE)</f>
        <v>340501.858336</v>
      </c>
      <c r="Q766" s="92" t="s">
        <v>1420</v>
      </c>
      <c r="R766" s="268">
        <f t="shared" si="27"/>
        <v>5.1112972086057028E-6</v>
      </c>
      <c r="S766" s="274"/>
      <c r="T766" s="126"/>
      <c r="U766" s="127"/>
      <c r="V766" s="127"/>
      <c r="W766" s="127"/>
      <c r="X766" s="127"/>
      <c r="Y766" s="127"/>
    </row>
    <row r="767" spans="2:25" ht="15" outlineLevel="1" x14ac:dyDescent="0.25">
      <c r="B767" s="299"/>
      <c r="C767" s="113"/>
      <c r="D767" s="222"/>
      <c r="E767" s="118"/>
      <c r="F767" s="108"/>
      <c r="G767" s="101"/>
      <c r="H767" s="101"/>
      <c r="J767" s="192"/>
      <c r="K767" s="125"/>
      <c r="L767" s="114"/>
      <c r="M767" s="114"/>
      <c r="N767" s="238"/>
      <c r="O767" s="243"/>
      <c r="P767" s="93"/>
      <c r="Q767" s="93"/>
      <c r="R767" s="268" t="str">
        <f t="shared" si="27"/>
        <v/>
      </c>
      <c r="S767" s="274"/>
      <c r="T767" s="126"/>
      <c r="U767" s="127"/>
      <c r="V767" s="127"/>
      <c r="W767" s="127"/>
      <c r="X767" s="127"/>
      <c r="Y767" s="127"/>
    </row>
    <row r="768" spans="2:25" ht="15" outlineLevel="2" x14ac:dyDescent="0.25">
      <c r="B768" s="299"/>
      <c r="C768" s="108" t="s">
        <v>1430</v>
      </c>
      <c r="D768" s="222">
        <v>900628357</v>
      </c>
      <c r="E768" s="101" t="s">
        <v>676</v>
      </c>
      <c r="F768" s="108" t="s">
        <v>675</v>
      </c>
      <c r="G768" s="121" t="s">
        <v>677</v>
      </c>
      <c r="H768" s="101" t="s">
        <v>22</v>
      </c>
      <c r="J768" s="163">
        <v>2472300</v>
      </c>
      <c r="K768" s="125"/>
      <c r="L768" s="110">
        <v>45198</v>
      </c>
      <c r="M768" s="110">
        <f>+L768+30</f>
        <v>45228</v>
      </c>
      <c r="N768" s="239">
        <f t="shared" si="28"/>
        <v>2472300</v>
      </c>
      <c r="O768" s="244">
        <v>2023</v>
      </c>
      <c r="P768" s="94">
        <f>N768*VLOOKUP(O768,IPC_2024!$A:$C,3,FALSE)</f>
        <v>2600859.6</v>
      </c>
      <c r="Q768" s="92" t="s">
        <v>1420</v>
      </c>
      <c r="R768" s="268">
        <f t="shared" si="27"/>
        <v>3.9041685347682706E-5</v>
      </c>
      <c r="S768" s="273"/>
      <c r="T768" s="111"/>
      <c r="U768" s="112"/>
      <c r="V768" s="112"/>
      <c r="W768" s="112"/>
      <c r="X768" s="112"/>
      <c r="Y768" s="112"/>
    </row>
    <row r="769" spans="2:25" ht="15" outlineLevel="1" x14ac:dyDescent="0.25">
      <c r="B769" s="299"/>
      <c r="C769" s="113"/>
      <c r="D769" s="222"/>
      <c r="E769" s="118"/>
      <c r="F769" s="108"/>
      <c r="G769" s="121"/>
      <c r="H769" s="101"/>
      <c r="J769" s="192"/>
      <c r="K769" s="125"/>
      <c r="L769" s="110"/>
      <c r="M769" s="110"/>
      <c r="N769" s="238"/>
      <c r="O769" s="244"/>
      <c r="P769" s="93"/>
      <c r="Q769" s="93"/>
      <c r="R769" s="268" t="str">
        <f t="shared" si="27"/>
        <v/>
      </c>
      <c r="S769" s="273"/>
      <c r="T769" s="111"/>
      <c r="U769" s="112"/>
      <c r="V769" s="112"/>
      <c r="W769" s="112"/>
      <c r="X769" s="112"/>
      <c r="Y769" s="112"/>
    </row>
    <row r="770" spans="2:25" ht="15" outlineLevel="2" x14ac:dyDescent="0.25">
      <c r="B770" s="299"/>
      <c r="C770" s="108" t="s">
        <v>1430</v>
      </c>
      <c r="D770" s="222">
        <v>19265977</v>
      </c>
      <c r="E770" s="101" t="s">
        <v>157</v>
      </c>
      <c r="F770" s="108" t="s">
        <v>156</v>
      </c>
      <c r="G770" s="121" t="s">
        <v>158</v>
      </c>
      <c r="H770" s="101" t="s">
        <v>22</v>
      </c>
      <c r="J770" s="192">
        <v>3767092</v>
      </c>
      <c r="K770" s="125"/>
      <c r="L770" s="114">
        <v>44771</v>
      </c>
      <c r="M770" s="114">
        <f t="shared" ref="M770:M778" si="30">+L770+30</f>
        <v>44801</v>
      </c>
      <c r="N770" s="238">
        <f t="shared" si="28"/>
        <v>3767092</v>
      </c>
      <c r="O770" s="243">
        <v>2022</v>
      </c>
      <c r="P770" s="93">
        <f>N770*VLOOKUP(O770,IPC_2024!$A:$C,3,FALSE)</f>
        <v>4330745.4007552005</v>
      </c>
      <c r="Q770" s="93"/>
      <c r="R770" s="268" t="str">
        <f t="shared" si="27"/>
        <v/>
      </c>
      <c r="S770" s="274"/>
      <c r="T770" s="126"/>
      <c r="U770" s="127"/>
      <c r="V770" s="127"/>
      <c r="W770" s="127"/>
      <c r="X770" s="127"/>
      <c r="Y770" s="127"/>
    </row>
    <row r="771" spans="2:25" ht="15" outlineLevel="2" x14ac:dyDescent="0.25">
      <c r="B771" s="299"/>
      <c r="C771" s="113"/>
      <c r="D771" s="222"/>
      <c r="E771" s="101"/>
      <c r="F771" s="108" t="s">
        <v>159</v>
      </c>
      <c r="G771" s="121" t="s">
        <v>158</v>
      </c>
      <c r="H771" s="101" t="s">
        <v>22</v>
      </c>
      <c r="J771" s="192">
        <v>3767092</v>
      </c>
      <c r="K771" s="125"/>
      <c r="L771" s="114">
        <v>44804</v>
      </c>
      <c r="M771" s="114">
        <f t="shared" si="30"/>
        <v>44834</v>
      </c>
      <c r="N771" s="238">
        <f t="shared" si="28"/>
        <v>3767092</v>
      </c>
      <c r="O771" s="243">
        <v>2022</v>
      </c>
      <c r="P771" s="93">
        <f>N771*VLOOKUP(O771,IPC_2024!$A:$C,3,FALSE)</f>
        <v>4330745.4007552005</v>
      </c>
      <c r="Q771" s="93"/>
      <c r="R771" s="268" t="str">
        <f t="shared" si="27"/>
        <v/>
      </c>
      <c r="S771" s="274"/>
      <c r="T771" s="126"/>
      <c r="U771" s="127"/>
      <c r="V771" s="127"/>
      <c r="W771" s="127"/>
      <c r="X771" s="127"/>
      <c r="Y771" s="127"/>
    </row>
    <row r="772" spans="2:25" ht="15" outlineLevel="2" x14ac:dyDescent="0.25">
      <c r="B772" s="299"/>
      <c r="C772" s="113"/>
      <c r="D772" s="222"/>
      <c r="E772" s="101"/>
      <c r="F772" s="108" t="s">
        <v>160</v>
      </c>
      <c r="G772" s="121" t="s">
        <v>158</v>
      </c>
      <c r="H772" s="101" t="s">
        <v>22</v>
      </c>
      <c r="J772" s="192">
        <v>3767092</v>
      </c>
      <c r="K772" s="125"/>
      <c r="L772" s="114">
        <v>44834</v>
      </c>
      <c r="M772" s="114">
        <f t="shared" si="30"/>
        <v>44864</v>
      </c>
      <c r="N772" s="238">
        <f t="shared" si="28"/>
        <v>3767092</v>
      </c>
      <c r="O772" s="243">
        <v>2022</v>
      </c>
      <c r="P772" s="93">
        <f>N772*VLOOKUP(O772,IPC_2024!$A:$C,3,FALSE)</f>
        <v>4330745.4007552005</v>
      </c>
      <c r="Q772" s="93"/>
      <c r="R772" s="268" t="str">
        <f t="shared" si="27"/>
        <v/>
      </c>
      <c r="S772" s="274"/>
      <c r="T772" s="126"/>
      <c r="U772" s="127"/>
      <c r="V772" s="127"/>
      <c r="W772" s="127"/>
      <c r="X772" s="127"/>
      <c r="Y772" s="127"/>
    </row>
    <row r="773" spans="2:25" ht="15" outlineLevel="2" x14ac:dyDescent="0.25">
      <c r="B773" s="299"/>
      <c r="C773" s="113"/>
      <c r="D773" s="222"/>
      <c r="E773" s="101"/>
      <c r="F773" s="108" t="s">
        <v>161</v>
      </c>
      <c r="G773" s="121" t="s">
        <v>158</v>
      </c>
      <c r="H773" s="101" t="s">
        <v>22</v>
      </c>
      <c r="J773" s="192">
        <v>3767092</v>
      </c>
      <c r="K773" s="125"/>
      <c r="L773" s="114">
        <v>44864</v>
      </c>
      <c r="M773" s="114">
        <f t="shared" si="30"/>
        <v>44894</v>
      </c>
      <c r="N773" s="238">
        <f t="shared" si="28"/>
        <v>3767092</v>
      </c>
      <c r="O773" s="243">
        <v>2022</v>
      </c>
      <c r="P773" s="93">
        <f>N773*VLOOKUP(O773,IPC_2024!$A:$C,3,FALSE)</f>
        <v>4330745.4007552005</v>
      </c>
      <c r="Q773" s="93"/>
      <c r="R773" s="268" t="str">
        <f t="shared" si="27"/>
        <v/>
      </c>
      <c r="S773" s="274"/>
      <c r="T773" s="126"/>
      <c r="U773" s="127"/>
      <c r="V773" s="127"/>
      <c r="W773" s="127"/>
      <c r="X773" s="127"/>
      <c r="Y773" s="127"/>
    </row>
    <row r="774" spans="2:25" ht="15" outlineLevel="2" x14ac:dyDescent="0.25">
      <c r="B774" s="299"/>
      <c r="C774" s="113"/>
      <c r="D774" s="222"/>
      <c r="E774" s="101"/>
      <c r="F774" s="108" t="s">
        <v>162</v>
      </c>
      <c r="G774" s="121" t="s">
        <v>158</v>
      </c>
      <c r="H774" s="101" t="s">
        <v>22</v>
      </c>
      <c r="J774" s="192">
        <v>3767092</v>
      </c>
      <c r="K774" s="125"/>
      <c r="L774" s="114">
        <v>44914</v>
      </c>
      <c r="M774" s="114">
        <f t="shared" si="30"/>
        <v>44944</v>
      </c>
      <c r="N774" s="238">
        <f t="shared" si="28"/>
        <v>3767092</v>
      </c>
      <c r="O774" s="243">
        <v>2023</v>
      </c>
      <c r="P774" s="93">
        <f>N774*VLOOKUP(O774,IPC_2024!$A:$C,3,FALSE)</f>
        <v>3962980.784</v>
      </c>
      <c r="Q774" s="93"/>
      <c r="R774" s="268" t="str">
        <f t="shared" ref="R774:R837" si="31">IF(Q774="TOTAL",P774/$P$1153,"")</f>
        <v/>
      </c>
      <c r="S774" s="274"/>
      <c r="T774" s="126"/>
      <c r="U774" s="127"/>
      <c r="V774" s="127"/>
      <c r="W774" s="127"/>
      <c r="X774" s="127"/>
      <c r="Y774" s="127"/>
    </row>
    <row r="775" spans="2:25" ht="15" outlineLevel="2" x14ac:dyDescent="0.25">
      <c r="B775" s="299"/>
      <c r="C775" s="113"/>
      <c r="D775" s="222"/>
      <c r="E775" s="101"/>
      <c r="F775" s="108" t="s">
        <v>163</v>
      </c>
      <c r="G775" s="121" t="s">
        <v>158</v>
      </c>
      <c r="H775" s="101" t="s">
        <v>22</v>
      </c>
      <c r="J775" s="192">
        <v>3767092</v>
      </c>
      <c r="K775" s="125"/>
      <c r="L775" s="114">
        <v>44926</v>
      </c>
      <c r="M775" s="114">
        <f t="shared" si="30"/>
        <v>44956</v>
      </c>
      <c r="N775" s="238">
        <f t="shared" si="28"/>
        <v>3767092</v>
      </c>
      <c r="O775" s="243">
        <v>2023</v>
      </c>
      <c r="P775" s="93">
        <f>N775*VLOOKUP(O775,IPC_2024!$A:$C,3,FALSE)</f>
        <v>3962980.784</v>
      </c>
      <c r="Q775" s="93"/>
      <c r="R775" s="268" t="str">
        <f t="shared" si="31"/>
        <v/>
      </c>
      <c r="S775" s="274"/>
      <c r="T775" s="126"/>
      <c r="U775" s="127"/>
      <c r="V775" s="127"/>
      <c r="W775" s="127"/>
      <c r="X775" s="127"/>
      <c r="Y775" s="127"/>
    </row>
    <row r="776" spans="2:25" ht="15" outlineLevel="2" x14ac:dyDescent="0.25">
      <c r="B776" s="299"/>
      <c r="C776" s="113"/>
      <c r="D776" s="222"/>
      <c r="E776" s="101"/>
      <c r="F776" s="108" t="s">
        <v>164</v>
      </c>
      <c r="G776" s="121" t="s">
        <v>158</v>
      </c>
      <c r="H776" s="101" t="s">
        <v>22</v>
      </c>
      <c r="J776" s="192">
        <v>7534184</v>
      </c>
      <c r="K776" s="125"/>
      <c r="L776" s="114">
        <v>44985</v>
      </c>
      <c r="M776" s="114">
        <f t="shared" si="30"/>
        <v>45015</v>
      </c>
      <c r="N776" s="238">
        <f t="shared" si="28"/>
        <v>7534184</v>
      </c>
      <c r="O776" s="243">
        <v>2023</v>
      </c>
      <c r="P776" s="93">
        <f>N776*VLOOKUP(O776,IPC_2024!$A:$C,3,FALSE)</f>
        <v>7925961.568</v>
      </c>
      <c r="Q776" s="93"/>
      <c r="R776" s="268" t="str">
        <f t="shared" si="31"/>
        <v/>
      </c>
      <c r="S776" s="274"/>
      <c r="T776" s="126"/>
      <c r="U776" s="127"/>
      <c r="V776" s="127"/>
      <c r="W776" s="127"/>
      <c r="X776" s="127"/>
      <c r="Y776" s="127"/>
    </row>
    <row r="777" spans="2:25" ht="15" outlineLevel="2" x14ac:dyDescent="0.25">
      <c r="B777" s="299"/>
      <c r="C777" s="113"/>
      <c r="D777" s="222"/>
      <c r="E777" s="101"/>
      <c r="F777" s="108" t="s">
        <v>165</v>
      </c>
      <c r="G777" s="121" t="s">
        <v>158</v>
      </c>
      <c r="H777" s="101" t="s">
        <v>22</v>
      </c>
      <c r="J777" s="192">
        <v>3767072</v>
      </c>
      <c r="K777" s="125"/>
      <c r="L777" s="114">
        <v>45016</v>
      </c>
      <c r="M777" s="114">
        <f t="shared" si="30"/>
        <v>45046</v>
      </c>
      <c r="N777" s="238">
        <f t="shared" si="28"/>
        <v>3767072</v>
      </c>
      <c r="O777" s="243">
        <v>2023</v>
      </c>
      <c r="P777" s="93">
        <f>N777*VLOOKUP(O777,IPC_2024!$A:$C,3,FALSE)</f>
        <v>3962959.7439999999</v>
      </c>
      <c r="Q777" s="93"/>
      <c r="R777" s="268" t="str">
        <f t="shared" si="31"/>
        <v/>
      </c>
      <c r="S777" s="274"/>
      <c r="T777" s="126"/>
      <c r="U777" s="127"/>
      <c r="V777" s="127"/>
      <c r="W777" s="127"/>
      <c r="X777" s="127"/>
      <c r="Y777" s="127"/>
    </row>
    <row r="778" spans="2:25" ht="15" outlineLevel="2" x14ac:dyDescent="0.25">
      <c r="B778" s="299"/>
      <c r="C778" s="113"/>
      <c r="D778" s="222"/>
      <c r="E778" s="101"/>
      <c r="F778" s="108" t="s">
        <v>166</v>
      </c>
      <c r="G778" s="121" t="s">
        <v>158</v>
      </c>
      <c r="H778" s="101" t="s">
        <v>22</v>
      </c>
      <c r="J778" s="192">
        <v>15068368</v>
      </c>
      <c r="K778" s="125"/>
      <c r="L778" s="114">
        <v>45291</v>
      </c>
      <c r="M778" s="114">
        <f t="shared" si="30"/>
        <v>45321</v>
      </c>
      <c r="N778" s="238">
        <f t="shared" si="28"/>
        <v>15068368</v>
      </c>
      <c r="O778" s="243">
        <v>2024</v>
      </c>
      <c r="P778" s="93">
        <f>N778*VLOOKUP(O778,IPC_2024!$A:$C,3,FALSE)</f>
        <v>15068368</v>
      </c>
      <c r="Q778" s="93"/>
      <c r="R778" s="268" t="str">
        <f t="shared" si="31"/>
        <v/>
      </c>
      <c r="S778" s="274"/>
      <c r="T778" s="126"/>
      <c r="U778" s="127"/>
      <c r="V778" s="127"/>
      <c r="W778" s="127"/>
      <c r="X778" s="127"/>
      <c r="Y778" s="127"/>
    </row>
    <row r="779" spans="2:25" ht="15" outlineLevel="1" x14ac:dyDescent="0.25">
      <c r="B779" s="299"/>
      <c r="C779" s="113"/>
      <c r="D779" s="222"/>
      <c r="E779" s="118" t="s">
        <v>1181</v>
      </c>
      <c r="F779" s="113" t="s">
        <v>1485</v>
      </c>
      <c r="G779" s="121"/>
      <c r="H779" s="101"/>
      <c r="J779" s="163">
        <f>SUM(J770:J778)</f>
        <v>48972176</v>
      </c>
      <c r="K779" s="125"/>
      <c r="L779" s="114"/>
      <c r="M779" s="114"/>
      <c r="N779" s="239">
        <f>SUM(N770:N778)</f>
        <v>48972176</v>
      </c>
      <c r="O779" s="243"/>
      <c r="P779" s="94">
        <f>SUM(P770:P778)</f>
        <v>52206232.483020805</v>
      </c>
      <c r="Q779" s="92" t="s">
        <v>1420</v>
      </c>
      <c r="R779" s="268">
        <f t="shared" si="31"/>
        <v>7.8367140686489583E-4</v>
      </c>
      <c r="S779" s="274" t="s">
        <v>1791</v>
      </c>
      <c r="T779" s="126"/>
      <c r="U779" s="127"/>
      <c r="V779" s="127"/>
      <c r="W779" s="127"/>
      <c r="X779" s="127"/>
      <c r="Y779" s="127"/>
    </row>
    <row r="780" spans="2:25" ht="15" outlineLevel="1" x14ac:dyDescent="0.25">
      <c r="B780" s="299"/>
      <c r="C780" s="113"/>
      <c r="D780" s="222"/>
      <c r="E780" s="118"/>
      <c r="F780" s="108"/>
      <c r="G780" s="121"/>
      <c r="H780" s="101"/>
      <c r="J780" s="192"/>
      <c r="K780" s="125"/>
      <c r="L780" s="114"/>
      <c r="M780" s="114"/>
      <c r="N780" s="238"/>
      <c r="O780" s="243"/>
      <c r="P780" s="93"/>
      <c r="Q780" s="93"/>
      <c r="R780" s="268" t="str">
        <f t="shared" si="31"/>
        <v/>
      </c>
      <c r="S780" s="274"/>
      <c r="T780" s="126"/>
      <c r="U780" s="127"/>
      <c r="V780" s="127"/>
      <c r="W780" s="127"/>
      <c r="X780" s="127"/>
      <c r="Y780" s="127"/>
    </row>
    <row r="781" spans="2:25" ht="15" outlineLevel="2" x14ac:dyDescent="0.25">
      <c r="B781" s="299"/>
      <c r="C781" s="108" t="s">
        <v>1430</v>
      </c>
      <c r="D781" s="222">
        <v>830066664</v>
      </c>
      <c r="E781" s="101" t="s">
        <v>146</v>
      </c>
      <c r="F781" s="108" t="s">
        <v>145</v>
      </c>
      <c r="G781" s="162" t="s">
        <v>147</v>
      </c>
      <c r="H781" s="101" t="s">
        <v>22</v>
      </c>
      <c r="J781" s="163">
        <v>20016900</v>
      </c>
      <c r="K781" s="125"/>
      <c r="L781" s="110">
        <v>44974</v>
      </c>
      <c r="M781" s="110">
        <f>+L781+30</f>
        <v>45004</v>
      </c>
      <c r="N781" s="239">
        <f t="shared" si="28"/>
        <v>20016900</v>
      </c>
      <c r="O781" s="244">
        <v>2023</v>
      </c>
      <c r="P781" s="94">
        <f>N781*VLOOKUP(O781,IPC_2024!$A:$C,3,FALSE)</f>
        <v>21057778.800000001</v>
      </c>
      <c r="Q781" s="92" t="s">
        <v>1420</v>
      </c>
      <c r="R781" s="268">
        <f t="shared" si="31"/>
        <v>3.1609979025038626E-4</v>
      </c>
      <c r="S781" s="273"/>
      <c r="T781" s="111"/>
      <c r="U781" s="112"/>
      <c r="V781" s="112"/>
      <c r="W781" s="112"/>
      <c r="X781" s="112"/>
      <c r="Y781" s="112"/>
    </row>
    <row r="782" spans="2:25" ht="15" outlineLevel="1" x14ac:dyDescent="0.25">
      <c r="B782" s="299"/>
      <c r="C782" s="113"/>
      <c r="D782" s="222"/>
      <c r="E782" s="118"/>
      <c r="F782" s="108"/>
      <c r="G782" s="101"/>
      <c r="H782" s="101"/>
      <c r="J782" s="192"/>
      <c r="K782" s="125"/>
      <c r="L782" s="114"/>
      <c r="M782" s="114"/>
      <c r="N782" s="238"/>
      <c r="O782" s="243"/>
      <c r="P782" s="93"/>
      <c r="Q782" s="93"/>
      <c r="R782" s="268" t="str">
        <f t="shared" si="31"/>
        <v/>
      </c>
      <c r="S782" s="274"/>
      <c r="T782" s="126"/>
      <c r="U782" s="127"/>
      <c r="V782" s="127"/>
      <c r="W782" s="127"/>
      <c r="X782" s="127"/>
      <c r="Y782" s="127"/>
    </row>
    <row r="783" spans="2:25" ht="15" outlineLevel="2" x14ac:dyDescent="0.25">
      <c r="B783" s="299"/>
      <c r="C783" s="108" t="s">
        <v>1430</v>
      </c>
      <c r="D783" s="222">
        <v>860510669</v>
      </c>
      <c r="E783" s="101" t="s">
        <v>91</v>
      </c>
      <c r="F783" s="108" t="s">
        <v>90</v>
      </c>
      <c r="G783" s="101" t="s">
        <v>92</v>
      </c>
      <c r="H783" s="101" t="s">
        <v>22</v>
      </c>
      <c r="J783" s="192">
        <v>1328857</v>
      </c>
      <c r="K783" s="125"/>
      <c r="L783" s="114">
        <v>44902</v>
      </c>
      <c r="M783" s="114">
        <f t="shared" ref="M783:M788" si="32">+L783+30</f>
        <v>44932</v>
      </c>
      <c r="N783" s="238">
        <f t="shared" ref="N783:N813" si="33">+J783</f>
        <v>1328857</v>
      </c>
      <c r="O783" s="244">
        <v>2023</v>
      </c>
      <c r="P783" s="93">
        <f>N783*VLOOKUP(O783,IPC_2024!$A:$C,3,FALSE)</f>
        <v>1397957.564</v>
      </c>
      <c r="Q783" s="93"/>
      <c r="R783" s="268" t="str">
        <f t="shared" si="31"/>
        <v/>
      </c>
      <c r="S783" s="274"/>
      <c r="T783" s="126"/>
      <c r="U783" s="127"/>
      <c r="V783" s="127"/>
      <c r="W783" s="127"/>
      <c r="X783" s="127"/>
      <c r="Y783" s="127"/>
    </row>
    <row r="784" spans="2:25" ht="15" outlineLevel="2" x14ac:dyDescent="0.25">
      <c r="B784" s="299"/>
      <c r="C784" s="113"/>
      <c r="D784" s="222"/>
      <c r="E784" s="101"/>
      <c r="F784" s="108" t="s">
        <v>93</v>
      </c>
      <c r="G784" s="101" t="s">
        <v>92</v>
      </c>
      <c r="H784" s="101" t="s">
        <v>22</v>
      </c>
      <c r="J784" s="192">
        <v>1339945</v>
      </c>
      <c r="K784" s="125"/>
      <c r="L784" s="114">
        <v>44943</v>
      </c>
      <c r="M784" s="114">
        <f t="shared" si="32"/>
        <v>44973</v>
      </c>
      <c r="N784" s="238">
        <f t="shared" si="33"/>
        <v>1339945</v>
      </c>
      <c r="O784" s="244">
        <v>2023</v>
      </c>
      <c r="P784" s="93">
        <f>N784*VLOOKUP(O784,IPC_2024!$A:$C,3,FALSE)</f>
        <v>1409622.1400000001</v>
      </c>
      <c r="Q784" s="93"/>
      <c r="R784" s="268" t="str">
        <f t="shared" si="31"/>
        <v/>
      </c>
      <c r="S784" s="274"/>
      <c r="T784" s="126"/>
      <c r="U784" s="127"/>
      <c r="V784" s="127"/>
      <c r="W784" s="127"/>
      <c r="X784" s="127"/>
      <c r="Y784" s="127"/>
    </row>
    <row r="785" spans="2:25" ht="15" outlineLevel="2" x14ac:dyDescent="0.25">
      <c r="B785" s="299"/>
      <c r="C785" s="113"/>
      <c r="D785" s="222"/>
      <c r="E785" s="101"/>
      <c r="F785" s="108" t="s">
        <v>94</v>
      </c>
      <c r="G785" s="101" t="s">
        <v>92</v>
      </c>
      <c r="H785" s="101" t="s">
        <v>22</v>
      </c>
      <c r="J785" s="192">
        <v>1339945</v>
      </c>
      <c r="K785" s="125"/>
      <c r="L785" s="114">
        <v>44966</v>
      </c>
      <c r="M785" s="114">
        <f t="shared" si="32"/>
        <v>44996</v>
      </c>
      <c r="N785" s="238">
        <f t="shared" si="33"/>
        <v>1339945</v>
      </c>
      <c r="O785" s="244">
        <v>2023</v>
      </c>
      <c r="P785" s="93">
        <f>N785*VLOOKUP(O785,IPC_2024!$A:$C,3,FALSE)</f>
        <v>1409622.1400000001</v>
      </c>
      <c r="Q785" s="93"/>
      <c r="R785" s="268" t="str">
        <f t="shared" si="31"/>
        <v/>
      </c>
      <c r="S785" s="274"/>
      <c r="T785" s="126"/>
      <c r="U785" s="127"/>
      <c r="V785" s="127"/>
      <c r="W785" s="127"/>
      <c r="X785" s="127"/>
      <c r="Y785" s="127"/>
    </row>
    <row r="786" spans="2:25" ht="15" outlineLevel="2" x14ac:dyDescent="0.25">
      <c r="B786" s="299"/>
      <c r="C786" s="113"/>
      <c r="D786" s="222"/>
      <c r="E786" s="101"/>
      <c r="F786" s="108" t="s">
        <v>95</v>
      </c>
      <c r="G786" s="101" t="s">
        <v>92</v>
      </c>
      <c r="H786" s="101" t="s">
        <v>22</v>
      </c>
      <c r="J786" s="192">
        <v>1339945</v>
      </c>
      <c r="K786" s="125"/>
      <c r="L786" s="114">
        <v>44995</v>
      </c>
      <c r="M786" s="114">
        <f t="shared" si="32"/>
        <v>45025</v>
      </c>
      <c r="N786" s="238">
        <f t="shared" si="33"/>
        <v>1339945</v>
      </c>
      <c r="O786" s="244">
        <v>2023</v>
      </c>
      <c r="P786" s="93">
        <f>N786*VLOOKUP(O786,IPC_2024!$A:$C,3,FALSE)</f>
        <v>1409622.1400000001</v>
      </c>
      <c r="Q786" s="93"/>
      <c r="R786" s="268" t="str">
        <f t="shared" si="31"/>
        <v/>
      </c>
      <c r="S786" s="274"/>
      <c r="T786" s="126"/>
      <c r="U786" s="127"/>
      <c r="V786" s="127"/>
      <c r="W786" s="127"/>
      <c r="X786" s="127"/>
      <c r="Y786" s="127"/>
    </row>
    <row r="787" spans="2:25" ht="15" outlineLevel="2" x14ac:dyDescent="0.25">
      <c r="B787" s="299"/>
      <c r="C787" s="113"/>
      <c r="D787" s="222"/>
      <c r="E787" s="101"/>
      <c r="F787" s="108" t="s">
        <v>96</v>
      </c>
      <c r="G787" s="101" t="s">
        <v>92</v>
      </c>
      <c r="H787" s="101" t="s">
        <v>22</v>
      </c>
      <c r="J787" s="192">
        <v>1339945</v>
      </c>
      <c r="K787" s="125"/>
      <c r="L787" s="114">
        <v>45058</v>
      </c>
      <c r="M787" s="114">
        <f t="shared" si="32"/>
        <v>45088</v>
      </c>
      <c r="N787" s="238">
        <f t="shared" si="33"/>
        <v>1339945</v>
      </c>
      <c r="O787" s="244">
        <v>2023</v>
      </c>
      <c r="P787" s="93">
        <f>N787*VLOOKUP(O787,IPC_2024!$A:$C,3,FALSE)</f>
        <v>1409622.1400000001</v>
      </c>
      <c r="Q787" s="93"/>
      <c r="R787" s="268" t="str">
        <f t="shared" si="31"/>
        <v/>
      </c>
      <c r="S787" s="274"/>
      <c r="T787" s="126"/>
      <c r="U787" s="127"/>
      <c r="V787" s="127"/>
      <c r="W787" s="127"/>
      <c r="X787" s="127"/>
      <c r="Y787" s="127"/>
    </row>
    <row r="788" spans="2:25" ht="15" outlineLevel="2" x14ac:dyDescent="0.25">
      <c r="B788" s="299"/>
      <c r="C788" s="113"/>
      <c r="D788" s="222"/>
      <c r="E788" s="101"/>
      <c r="F788" s="108" t="s">
        <v>97</v>
      </c>
      <c r="G788" s="101" t="s">
        <v>92</v>
      </c>
      <c r="H788" s="101" t="s">
        <v>22</v>
      </c>
      <c r="J788" s="192">
        <v>1339945</v>
      </c>
      <c r="K788" s="125"/>
      <c r="L788" s="114">
        <v>45124</v>
      </c>
      <c r="M788" s="114">
        <f t="shared" si="32"/>
        <v>45154</v>
      </c>
      <c r="N788" s="238">
        <f t="shared" si="33"/>
        <v>1339945</v>
      </c>
      <c r="O788" s="244">
        <v>2023</v>
      </c>
      <c r="P788" s="93">
        <f>N788*VLOOKUP(O788,IPC_2024!$A:$C,3,FALSE)</f>
        <v>1409622.1400000001</v>
      </c>
      <c r="Q788" s="93"/>
      <c r="R788" s="268" t="str">
        <f t="shared" si="31"/>
        <v/>
      </c>
      <c r="S788" s="274"/>
      <c r="T788" s="126"/>
      <c r="U788" s="127"/>
      <c r="V788" s="127"/>
      <c r="W788" s="127"/>
      <c r="X788" s="127"/>
      <c r="Y788" s="127"/>
    </row>
    <row r="789" spans="2:25" ht="15" outlineLevel="2" x14ac:dyDescent="0.25">
      <c r="B789" s="299"/>
      <c r="C789" s="113"/>
      <c r="D789" s="222"/>
      <c r="E789" s="101"/>
      <c r="F789" s="108" t="s">
        <v>98</v>
      </c>
      <c r="G789" s="101" t="s">
        <v>92</v>
      </c>
      <c r="H789" s="101" t="s">
        <v>22</v>
      </c>
      <c r="J789" s="192">
        <v>1263252</v>
      </c>
      <c r="K789" s="125"/>
      <c r="L789" s="110">
        <v>45146</v>
      </c>
      <c r="M789" s="110">
        <v>45146</v>
      </c>
      <c r="N789" s="238">
        <f t="shared" si="33"/>
        <v>1263252</v>
      </c>
      <c r="O789" s="244">
        <v>2023</v>
      </c>
      <c r="P789" s="93">
        <f>N789*VLOOKUP(O789,IPC_2024!$A:$C,3,FALSE)</f>
        <v>1328941.1040000001</v>
      </c>
      <c r="Q789" s="93"/>
      <c r="R789" s="268" t="str">
        <f t="shared" si="31"/>
        <v/>
      </c>
      <c r="S789" s="273"/>
      <c r="T789" s="111"/>
      <c r="U789" s="112"/>
      <c r="V789" s="112"/>
      <c r="W789" s="112"/>
      <c r="X789" s="112"/>
      <c r="Y789" s="112"/>
    </row>
    <row r="790" spans="2:25" ht="15" outlineLevel="2" x14ac:dyDescent="0.25">
      <c r="B790" s="299"/>
      <c r="C790" s="113"/>
      <c r="D790" s="222"/>
      <c r="E790" s="101"/>
      <c r="F790" s="108" t="s">
        <v>99</v>
      </c>
      <c r="G790" s="101" t="s">
        <v>92</v>
      </c>
      <c r="H790" s="101" t="s">
        <v>22</v>
      </c>
      <c r="J790" s="192">
        <v>1515812</v>
      </c>
      <c r="K790" s="125"/>
      <c r="L790" s="110">
        <v>45233</v>
      </c>
      <c r="M790" s="110">
        <f>+L790+30</f>
        <v>45263</v>
      </c>
      <c r="N790" s="238">
        <f t="shared" si="33"/>
        <v>1515812</v>
      </c>
      <c r="O790" s="244">
        <v>2023</v>
      </c>
      <c r="P790" s="93">
        <f>N790*VLOOKUP(O790,IPC_2024!$A:$C,3,FALSE)</f>
        <v>1594634.2240000002</v>
      </c>
      <c r="Q790" s="93"/>
      <c r="R790" s="268" t="str">
        <f t="shared" si="31"/>
        <v/>
      </c>
      <c r="S790" s="273"/>
      <c r="T790" s="111"/>
      <c r="U790" s="112"/>
      <c r="V790" s="112"/>
      <c r="W790" s="112"/>
      <c r="X790" s="112"/>
      <c r="Y790" s="112"/>
    </row>
    <row r="791" spans="2:25" ht="15" outlineLevel="2" x14ac:dyDescent="0.25">
      <c r="B791" s="299"/>
      <c r="C791" s="113"/>
      <c r="D791" s="222"/>
      <c r="E791" s="101"/>
      <c r="F791" s="108" t="s">
        <v>100</v>
      </c>
      <c r="G791" s="101" t="s">
        <v>92</v>
      </c>
      <c r="H791" s="101" t="s">
        <v>22</v>
      </c>
      <c r="J791" s="192">
        <v>2152390</v>
      </c>
      <c r="K791" s="125"/>
      <c r="L791" s="110">
        <v>45233</v>
      </c>
      <c r="M791" s="110">
        <f>+L791+30</f>
        <v>45263</v>
      </c>
      <c r="N791" s="238">
        <f t="shared" si="33"/>
        <v>2152390</v>
      </c>
      <c r="O791" s="244">
        <v>2023</v>
      </c>
      <c r="P791" s="93">
        <f>N791*VLOOKUP(O791,IPC_2024!$A:$C,3,FALSE)</f>
        <v>2264314.2800000003</v>
      </c>
      <c r="Q791" s="93"/>
      <c r="R791" s="268" t="str">
        <f t="shared" si="31"/>
        <v/>
      </c>
      <c r="S791" s="273"/>
      <c r="T791" s="111"/>
      <c r="U791" s="112"/>
      <c r="V791" s="112"/>
      <c r="W791" s="112"/>
      <c r="X791" s="112"/>
      <c r="Y791" s="112"/>
    </row>
    <row r="792" spans="2:25" ht="15" outlineLevel="2" x14ac:dyDescent="0.25">
      <c r="B792" s="299"/>
      <c r="C792" s="113"/>
      <c r="D792" s="222"/>
      <c r="E792" s="101"/>
      <c r="F792" s="108" t="s">
        <v>101</v>
      </c>
      <c r="G792" s="101" t="s">
        <v>92</v>
      </c>
      <c r="H792" s="101" t="s">
        <v>22</v>
      </c>
      <c r="J792" s="192">
        <v>1515812</v>
      </c>
      <c r="K792" s="125"/>
      <c r="L792" s="110">
        <v>45233</v>
      </c>
      <c r="M792" s="110">
        <f>+L792+30</f>
        <v>45263</v>
      </c>
      <c r="N792" s="238">
        <f t="shared" si="33"/>
        <v>1515812</v>
      </c>
      <c r="O792" s="244">
        <v>2023</v>
      </c>
      <c r="P792" s="93">
        <f>N792*VLOOKUP(O792,IPC_2024!$A:$C,3,FALSE)</f>
        <v>1594634.2240000002</v>
      </c>
      <c r="Q792" s="93"/>
      <c r="R792" s="268" t="str">
        <f t="shared" si="31"/>
        <v/>
      </c>
      <c r="S792" s="273"/>
      <c r="T792" s="111"/>
      <c r="U792" s="112"/>
      <c r="V792" s="112"/>
      <c r="W792" s="112"/>
      <c r="X792" s="112"/>
      <c r="Y792" s="112"/>
    </row>
    <row r="793" spans="2:25" ht="15" outlineLevel="1" x14ac:dyDescent="0.25">
      <c r="B793" s="299"/>
      <c r="C793" s="113"/>
      <c r="D793" s="222"/>
      <c r="E793" s="118" t="s">
        <v>1177</v>
      </c>
      <c r="F793" s="113" t="s">
        <v>1485</v>
      </c>
      <c r="G793" s="101"/>
      <c r="H793" s="101"/>
      <c r="J793" s="163">
        <f>SUM(J783:J792)</f>
        <v>14475848</v>
      </c>
      <c r="K793" s="125"/>
      <c r="L793" s="110"/>
      <c r="M793" s="110"/>
      <c r="N793" s="239">
        <f>SUM(N783:N792)</f>
        <v>14475848</v>
      </c>
      <c r="O793" s="244"/>
      <c r="P793" s="94">
        <f>SUM(P783:P792)</f>
        <v>15228592.096000001</v>
      </c>
      <c r="Q793" s="92" t="s">
        <v>1420</v>
      </c>
      <c r="R793" s="268">
        <f t="shared" si="31"/>
        <v>2.2859746097030379E-4</v>
      </c>
      <c r="S793" s="273"/>
      <c r="T793" s="111"/>
      <c r="U793" s="112"/>
      <c r="V793" s="112"/>
      <c r="W793" s="112"/>
      <c r="X793" s="112"/>
      <c r="Y793" s="112"/>
    </row>
    <row r="794" spans="2:25" ht="15" outlineLevel="1" x14ac:dyDescent="0.25">
      <c r="B794" s="299"/>
      <c r="C794" s="113"/>
      <c r="D794" s="222"/>
      <c r="E794" s="118"/>
      <c r="F794" s="108"/>
      <c r="G794" s="101"/>
      <c r="H794" s="101"/>
      <c r="J794" s="192"/>
      <c r="K794" s="125"/>
      <c r="L794" s="110"/>
      <c r="M794" s="110"/>
      <c r="N794" s="238"/>
      <c r="O794" s="244"/>
      <c r="P794" s="93"/>
      <c r="Q794" s="93"/>
      <c r="R794" s="268" t="str">
        <f t="shared" si="31"/>
        <v/>
      </c>
      <c r="S794" s="273"/>
      <c r="T794" s="111"/>
      <c r="U794" s="112"/>
      <c r="V794" s="112"/>
      <c r="W794" s="112"/>
      <c r="X794" s="112"/>
      <c r="Y794" s="112"/>
    </row>
    <row r="795" spans="2:25" ht="15" outlineLevel="2" x14ac:dyDescent="0.25">
      <c r="B795" s="299"/>
      <c r="C795" s="108" t="s">
        <v>1430</v>
      </c>
      <c r="D795" s="224">
        <v>900630676</v>
      </c>
      <c r="E795" s="122" t="s">
        <v>189</v>
      </c>
      <c r="F795" s="137" t="s">
        <v>88</v>
      </c>
      <c r="G795" s="101" t="s">
        <v>190</v>
      </c>
      <c r="H795" s="101" t="s">
        <v>22</v>
      </c>
      <c r="J795" s="163">
        <v>342892</v>
      </c>
      <c r="K795" s="178"/>
      <c r="L795" s="114">
        <v>45372</v>
      </c>
      <c r="M795" s="114">
        <v>45403</v>
      </c>
      <c r="N795" s="239">
        <f t="shared" si="33"/>
        <v>342892</v>
      </c>
      <c r="O795" s="243">
        <v>2024</v>
      </c>
      <c r="P795" s="94">
        <f>N795*VLOOKUP(O795,IPC_2024!$A:$C,3,FALSE)</f>
        <v>342892</v>
      </c>
      <c r="Q795" s="92" t="s">
        <v>1420</v>
      </c>
      <c r="R795" s="268">
        <f t="shared" si="31"/>
        <v>5.1471757922794521E-6</v>
      </c>
      <c r="S795" s="274"/>
      <c r="T795" s="111"/>
      <c r="U795" s="112"/>
      <c r="V795" s="112"/>
      <c r="W795" s="112"/>
      <c r="X795" s="112"/>
      <c r="Y795" s="112"/>
    </row>
    <row r="796" spans="2:25" ht="15" outlineLevel="1" x14ac:dyDescent="0.25">
      <c r="B796" s="299"/>
      <c r="C796" s="113"/>
      <c r="D796" s="224"/>
      <c r="E796" s="175"/>
      <c r="F796" s="137"/>
      <c r="G796" s="101"/>
      <c r="H796" s="101"/>
      <c r="J796" s="192"/>
      <c r="K796" s="178"/>
      <c r="L796" s="114"/>
      <c r="M796" s="114"/>
      <c r="N796" s="238"/>
      <c r="O796" s="243"/>
      <c r="P796" s="93"/>
      <c r="Q796" s="93"/>
      <c r="R796" s="268" t="str">
        <f t="shared" si="31"/>
        <v/>
      </c>
      <c r="S796" s="274"/>
      <c r="T796" s="111"/>
      <c r="U796" s="112"/>
      <c r="V796" s="112"/>
      <c r="W796" s="112"/>
      <c r="X796" s="112"/>
      <c r="Y796" s="112"/>
    </row>
    <row r="797" spans="2:25" ht="15" outlineLevel="2" x14ac:dyDescent="0.25">
      <c r="B797" s="299"/>
      <c r="C797" s="108" t="s">
        <v>1430</v>
      </c>
      <c r="D797" s="222">
        <v>31889148</v>
      </c>
      <c r="E797" s="101" t="s">
        <v>37</v>
      </c>
      <c r="F797" s="108" t="s">
        <v>36</v>
      </c>
      <c r="G797" s="101" t="s">
        <v>38</v>
      </c>
      <c r="H797" s="101" t="s">
        <v>22</v>
      </c>
      <c r="J797" s="163">
        <v>334862610</v>
      </c>
      <c r="K797" s="125">
        <f>+(1+15.9%)^(0.0833333333333333)-1</f>
        <v>1.2372376038205957E-2</v>
      </c>
      <c r="L797" s="114">
        <v>44866</v>
      </c>
      <c r="M797" s="114">
        <v>46298</v>
      </c>
      <c r="N797" s="239">
        <f t="shared" si="33"/>
        <v>334862610</v>
      </c>
      <c r="O797" s="243">
        <v>2024</v>
      </c>
      <c r="P797" s="94">
        <f>N797*VLOOKUP(O797,IPC_2024!$A:$C,3,FALSE)</f>
        <v>334862610</v>
      </c>
      <c r="Q797" s="92" t="s">
        <v>1420</v>
      </c>
      <c r="R797" s="268">
        <f t="shared" si="31"/>
        <v>5.0266460574510787E-3</v>
      </c>
      <c r="S797" s="274" t="s">
        <v>1791</v>
      </c>
      <c r="T797" s="126"/>
      <c r="U797" s="127"/>
      <c r="V797" s="127"/>
      <c r="W797" s="127"/>
      <c r="X797" s="127"/>
      <c r="Y797" s="127"/>
    </row>
    <row r="798" spans="2:25" ht="15" outlineLevel="1" x14ac:dyDescent="0.25">
      <c r="B798" s="299"/>
      <c r="C798" s="113"/>
      <c r="D798" s="222"/>
      <c r="E798" s="118"/>
      <c r="F798" s="108"/>
      <c r="G798" s="101"/>
      <c r="H798" s="101"/>
      <c r="J798" s="163"/>
      <c r="K798" s="125"/>
      <c r="L798" s="114"/>
      <c r="M798" s="114"/>
      <c r="N798" s="238"/>
      <c r="O798" s="243"/>
      <c r="P798" s="93"/>
      <c r="Q798" s="93"/>
      <c r="R798" s="268" t="str">
        <f t="shared" si="31"/>
        <v/>
      </c>
      <c r="S798" s="274"/>
      <c r="T798" s="126"/>
      <c r="U798" s="127"/>
      <c r="V798" s="127"/>
      <c r="W798" s="127"/>
      <c r="X798" s="127"/>
      <c r="Y798" s="127"/>
    </row>
    <row r="799" spans="2:25" ht="15" outlineLevel="2" x14ac:dyDescent="0.25">
      <c r="B799" s="299"/>
      <c r="C799" s="108" t="s">
        <v>1430</v>
      </c>
      <c r="D799" s="222">
        <v>860002066</v>
      </c>
      <c r="E799" s="101" t="s">
        <v>83</v>
      </c>
      <c r="F799" s="108" t="s">
        <v>82</v>
      </c>
      <c r="G799" s="121" t="s">
        <v>84</v>
      </c>
      <c r="H799" s="101" t="s">
        <v>22</v>
      </c>
      <c r="J799" s="163">
        <v>2239955</v>
      </c>
      <c r="K799" s="125"/>
      <c r="L799" s="114">
        <v>44628</v>
      </c>
      <c r="M799" s="114">
        <f>+L799+30</f>
        <v>44658</v>
      </c>
      <c r="N799" s="239">
        <f t="shared" si="33"/>
        <v>2239955</v>
      </c>
      <c r="O799" s="243">
        <v>2022</v>
      </c>
      <c r="P799" s="94">
        <f>N799*VLOOKUP(O799,IPC_2024!$A:$C,3,FALSE)</f>
        <v>2575109.6108480003</v>
      </c>
      <c r="Q799" s="92" t="s">
        <v>1420</v>
      </c>
      <c r="R799" s="268">
        <f t="shared" si="31"/>
        <v>3.8655150459686975E-5</v>
      </c>
      <c r="S799" s="274"/>
      <c r="T799" s="126"/>
      <c r="U799" s="127"/>
      <c r="V799" s="127"/>
      <c r="W799" s="127"/>
      <c r="X799" s="127"/>
      <c r="Y799" s="127"/>
    </row>
    <row r="800" spans="2:25" ht="15" outlineLevel="1" x14ac:dyDescent="0.25">
      <c r="B800" s="299"/>
      <c r="C800" s="113"/>
      <c r="D800" s="222"/>
      <c r="E800" s="118"/>
      <c r="F800" s="108"/>
      <c r="G800" s="121"/>
      <c r="H800" s="101"/>
      <c r="J800" s="192"/>
      <c r="K800" s="125"/>
      <c r="L800" s="114"/>
      <c r="M800" s="114"/>
      <c r="N800" s="238"/>
      <c r="O800" s="243"/>
      <c r="P800" s="93"/>
      <c r="Q800" s="93"/>
      <c r="R800" s="268" t="str">
        <f t="shared" si="31"/>
        <v/>
      </c>
      <c r="S800" s="274"/>
      <c r="T800" s="126"/>
      <c r="U800" s="127"/>
      <c r="V800" s="127"/>
      <c r="W800" s="127"/>
      <c r="X800" s="127"/>
      <c r="Y800" s="127"/>
    </row>
    <row r="801" spans="2:25" ht="15" outlineLevel="2" x14ac:dyDescent="0.25">
      <c r="B801" s="299"/>
      <c r="C801" s="108" t="s">
        <v>1430</v>
      </c>
      <c r="D801" s="222">
        <v>805000493</v>
      </c>
      <c r="E801" s="101" t="s">
        <v>209</v>
      </c>
      <c r="F801" s="108" t="s">
        <v>208</v>
      </c>
      <c r="G801" s="101" t="s">
        <v>210</v>
      </c>
      <c r="H801" s="101" t="s">
        <v>22</v>
      </c>
      <c r="J801" s="192">
        <v>4982783</v>
      </c>
      <c r="K801" s="125"/>
      <c r="L801" s="114">
        <v>45007</v>
      </c>
      <c r="M801" s="114">
        <v>45037</v>
      </c>
      <c r="N801" s="238">
        <f t="shared" si="33"/>
        <v>4982783</v>
      </c>
      <c r="O801" s="243">
        <v>2023</v>
      </c>
      <c r="P801" s="93">
        <f>N801*VLOOKUP(O801,IPC_2024!$A:$C,3,FALSE)</f>
        <v>5241887.716</v>
      </c>
      <c r="Q801" s="93"/>
      <c r="R801" s="268" t="str">
        <f t="shared" si="31"/>
        <v/>
      </c>
      <c r="S801" s="274"/>
      <c r="T801" s="126"/>
      <c r="U801" s="127"/>
      <c r="V801" s="127"/>
      <c r="W801" s="127"/>
      <c r="X801" s="127"/>
      <c r="Y801" s="127"/>
    </row>
    <row r="802" spans="2:25" ht="15" outlineLevel="2" x14ac:dyDescent="0.25">
      <c r="B802" s="299"/>
      <c r="C802" s="113"/>
      <c r="D802" s="222"/>
      <c r="E802" s="101"/>
      <c r="F802" s="108" t="s">
        <v>211</v>
      </c>
      <c r="G802" s="101" t="s">
        <v>210</v>
      </c>
      <c r="H802" s="101" t="s">
        <v>22</v>
      </c>
      <c r="J802" s="192">
        <v>1078647</v>
      </c>
      <c r="K802" s="125"/>
      <c r="L802" s="114">
        <v>45012</v>
      </c>
      <c r="M802" s="114">
        <v>45042</v>
      </c>
      <c r="N802" s="238">
        <f t="shared" si="33"/>
        <v>1078647</v>
      </c>
      <c r="O802" s="243">
        <v>2023</v>
      </c>
      <c r="P802" s="93">
        <f>N802*VLOOKUP(O802,IPC_2024!$A:$C,3,FALSE)</f>
        <v>1134736.6440000001</v>
      </c>
      <c r="Q802" s="93"/>
      <c r="R802" s="268" t="str">
        <f t="shared" si="31"/>
        <v/>
      </c>
      <c r="S802" s="274"/>
      <c r="T802" s="126"/>
      <c r="U802" s="127"/>
      <c r="V802" s="127"/>
      <c r="W802" s="127"/>
      <c r="X802" s="127"/>
      <c r="Y802" s="127"/>
    </row>
    <row r="803" spans="2:25" ht="15" outlineLevel="2" x14ac:dyDescent="0.25">
      <c r="B803" s="299"/>
      <c r="C803" s="113"/>
      <c r="D803" s="222"/>
      <c r="E803" s="101"/>
      <c r="F803" s="108" t="s">
        <v>212</v>
      </c>
      <c r="G803" s="101" t="s">
        <v>210</v>
      </c>
      <c r="H803" s="101" t="s">
        <v>22</v>
      </c>
      <c r="J803" s="192">
        <v>505623</v>
      </c>
      <c r="K803" s="125"/>
      <c r="L803" s="114">
        <v>45035</v>
      </c>
      <c r="M803" s="114">
        <v>45065</v>
      </c>
      <c r="N803" s="238">
        <f t="shared" si="33"/>
        <v>505623</v>
      </c>
      <c r="O803" s="243">
        <v>2023</v>
      </c>
      <c r="P803" s="93">
        <f>N803*VLOOKUP(O803,IPC_2024!$A:$C,3,FALSE)</f>
        <v>531915.39600000007</v>
      </c>
      <c r="Q803" s="93"/>
      <c r="R803" s="268" t="str">
        <f t="shared" si="31"/>
        <v/>
      </c>
      <c r="S803" s="274"/>
      <c r="T803" s="126"/>
      <c r="U803" s="127"/>
      <c r="V803" s="127"/>
      <c r="W803" s="127"/>
      <c r="X803" s="127"/>
      <c r="Y803" s="127"/>
    </row>
    <row r="804" spans="2:25" ht="15" outlineLevel="2" x14ac:dyDescent="0.25">
      <c r="B804" s="299"/>
      <c r="C804" s="113"/>
      <c r="D804" s="222"/>
      <c r="E804" s="101"/>
      <c r="F804" s="108" t="s">
        <v>213</v>
      </c>
      <c r="G804" s="101" t="s">
        <v>210</v>
      </c>
      <c r="H804" s="101" t="s">
        <v>22</v>
      </c>
      <c r="J804" s="192">
        <v>11365167</v>
      </c>
      <c r="K804" s="125"/>
      <c r="L804" s="114">
        <v>45069</v>
      </c>
      <c r="M804" s="114">
        <v>45099</v>
      </c>
      <c r="N804" s="238">
        <f t="shared" si="33"/>
        <v>11365167</v>
      </c>
      <c r="O804" s="243">
        <v>2023</v>
      </c>
      <c r="P804" s="93">
        <f>N804*VLOOKUP(O804,IPC_2024!$A:$C,3,FALSE)</f>
        <v>11956155.684</v>
      </c>
      <c r="Q804" s="93"/>
      <c r="R804" s="268" t="str">
        <f t="shared" si="31"/>
        <v/>
      </c>
      <c r="S804" s="274"/>
      <c r="T804" s="126"/>
      <c r="U804" s="127"/>
      <c r="V804" s="127"/>
      <c r="W804" s="127"/>
      <c r="X804" s="127"/>
      <c r="Y804" s="127"/>
    </row>
    <row r="805" spans="2:25" ht="15" outlineLevel="2" x14ac:dyDescent="0.25">
      <c r="B805" s="299"/>
      <c r="C805" s="113"/>
      <c r="D805" s="222"/>
      <c r="E805" s="101"/>
      <c r="F805" s="108" t="s">
        <v>214</v>
      </c>
      <c r="G805" s="101" t="s">
        <v>210</v>
      </c>
      <c r="H805" s="101" t="s">
        <v>22</v>
      </c>
      <c r="J805" s="192">
        <v>8564322</v>
      </c>
      <c r="K805" s="125"/>
      <c r="L805" s="114">
        <v>45216</v>
      </c>
      <c r="M805" s="114">
        <v>45099</v>
      </c>
      <c r="N805" s="238">
        <f t="shared" si="33"/>
        <v>8564322</v>
      </c>
      <c r="O805" s="243">
        <v>2023</v>
      </c>
      <c r="P805" s="93">
        <f>N805*VLOOKUP(O805,IPC_2024!$A:$C,3,FALSE)</f>
        <v>9009666.7440000009</v>
      </c>
      <c r="Q805" s="93"/>
      <c r="R805" s="268" t="str">
        <f t="shared" si="31"/>
        <v/>
      </c>
      <c r="S805" s="274"/>
      <c r="T805" s="126"/>
      <c r="U805" s="127"/>
      <c r="V805" s="127"/>
      <c r="W805" s="127"/>
      <c r="X805" s="127"/>
      <c r="Y805" s="127"/>
    </row>
    <row r="806" spans="2:25" ht="15" outlineLevel="2" x14ac:dyDescent="0.25">
      <c r="B806" s="299"/>
      <c r="C806" s="113"/>
      <c r="D806" s="222"/>
      <c r="E806" s="101"/>
      <c r="F806" s="108" t="s">
        <v>214</v>
      </c>
      <c r="G806" s="101" t="s">
        <v>210</v>
      </c>
      <c r="H806" s="101" t="s">
        <v>22</v>
      </c>
      <c r="J806" s="192">
        <v>8564322</v>
      </c>
      <c r="K806" s="125"/>
      <c r="L806" s="114">
        <v>45216</v>
      </c>
      <c r="M806" s="114">
        <v>45099</v>
      </c>
      <c r="N806" s="238">
        <f t="shared" si="33"/>
        <v>8564322</v>
      </c>
      <c r="O806" s="243">
        <v>2023</v>
      </c>
      <c r="P806" s="93">
        <f>N806*VLOOKUP(O806,IPC_2024!$A:$C,3,FALSE)</f>
        <v>9009666.7440000009</v>
      </c>
      <c r="Q806" s="93"/>
      <c r="R806" s="268" t="str">
        <f t="shared" si="31"/>
        <v/>
      </c>
      <c r="S806" s="274"/>
      <c r="T806" s="126"/>
      <c r="U806" s="127"/>
      <c r="V806" s="127"/>
      <c r="W806" s="127"/>
      <c r="X806" s="127"/>
      <c r="Y806" s="127"/>
    </row>
    <row r="807" spans="2:25" ht="15" outlineLevel="2" x14ac:dyDescent="0.25">
      <c r="B807" s="299"/>
      <c r="C807" s="113"/>
      <c r="D807" s="222"/>
      <c r="E807" s="101"/>
      <c r="F807" s="108" t="s">
        <v>214</v>
      </c>
      <c r="G807" s="101" t="s">
        <v>210</v>
      </c>
      <c r="H807" s="101" t="s">
        <v>22</v>
      </c>
      <c r="J807" s="192">
        <v>8564322</v>
      </c>
      <c r="K807" s="125"/>
      <c r="L807" s="114">
        <v>45216</v>
      </c>
      <c r="M807" s="114">
        <v>45099</v>
      </c>
      <c r="N807" s="238">
        <f t="shared" si="33"/>
        <v>8564322</v>
      </c>
      <c r="O807" s="243">
        <v>2023</v>
      </c>
      <c r="P807" s="93">
        <f>N807*VLOOKUP(O807,IPC_2024!$A:$C,3,FALSE)</f>
        <v>9009666.7440000009</v>
      </c>
      <c r="Q807" s="93"/>
      <c r="R807" s="268" t="str">
        <f t="shared" si="31"/>
        <v/>
      </c>
      <c r="S807" s="274"/>
      <c r="T807" s="126"/>
      <c r="U807" s="127"/>
      <c r="V807" s="127"/>
      <c r="W807" s="127"/>
      <c r="X807" s="127"/>
      <c r="Y807" s="127"/>
    </row>
    <row r="808" spans="2:25" ht="15" outlineLevel="2" x14ac:dyDescent="0.25">
      <c r="B808" s="299"/>
      <c r="C808" s="113"/>
      <c r="D808" s="222"/>
      <c r="E808" s="101"/>
      <c r="F808" s="108" t="s">
        <v>214</v>
      </c>
      <c r="G808" s="101" t="s">
        <v>210</v>
      </c>
      <c r="H808" s="101" t="s">
        <v>22</v>
      </c>
      <c r="J808" s="192">
        <v>8564322</v>
      </c>
      <c r="K808" s="125"/>
      <c r="L808" s="114">
        <v>45216</v>
      </c>
      <c r="M808" s="114">
        <v>45099</v>
      </c>
      <c r="N808" s="238">
        <f t="shared" si="33"/>
        <v>8564322</v>
      </c>
      <c r="O808" s="243">
        <v>2023</v>
      </c>
      <c r="P808" s="93">
        <f>N808*VLOOKUP(O808,IPC_2024!$A:$C,3,FALSE)</f>
        <v>9009666.7440000009</v>
      </c>
      <c r="Q808" s="93"/>
      <c r="R808" s="268" t="str">
        <f t="shared" si="31"/>
        <v/>
      </c>
      <c r="S808" s="274"/>
      <c r="T808" s="126"/>
      <c r="U808" s="127"/>
      <c r="V808" s="127"/>
      <c r="W808" s="127"/>
      <c r="X808" s="127"/>
      <c r="Y808" s="127"/>
    </row>
    <row r="809" spans="2:25" ht="15" outlineLevel="2" x14ac:dyDescent="0.25">
      <c r="B809" s="299"/>
      <c r="C809" s="113"/>
      <c r="D809" s="222"/>
      <c r="E809" s="101"/>
      <c r="F809" s="108" t="s">
        <v>214</v>
      </c>
      <c r="G809" s="101" t="s">
        <v>210</v>
      </c>
      <c r="H809" s="101" t="s">
        <v>22</v>
      </c>
      <c r="J809" s="192">
        <v>60732780</v>
      </c>
      <c r="K809" s="125"/>
      <c r="L809" s="114">
        <v>45216</v>
      </c>
      <c r="M809" s="114">
        <v>45099</v>
      </c>
      <c r="N809" s="238">
        <f t="shared" si="33"/>
        <v>60732780</v>
      </c>
      <c r="O809" s="243">
        <v>2023</v>
      </c>
      <c r="P809" s="93">
        <f>N809*VLOOKUP(O809,IPC_2024!$A:$C,3,FALSE)</f>
        <v>63890884.560000002</v>
      </c>
      <c r="Q809" s="93"/>
      <c r="R809" s="268" t="str">
        <f t="shared" si="31"/>
        <v/>
      </c>
      <c r="S809" s="274"/>
      <c r="T809" s="126"/>
      <c r="U809" s="127"/>
      <c r="V809" s="127"/>
      <c r="W809" s="127"/>
      <c r="X809" s="127"/>
      <c r="Y809" s="127"/>
    </row>
    <row r="810" spans="2:25" ht="15" outlineLevel="1" x14ac:dyDescent="0.25">
      <c r="B810" s="299"/>
      <c r="C810" s="113"/>
      <c r="D810" s="222"/>
      <c r="E810" s="118" t="s">
        <v>1185</v>
      </c>
      <c r="F810" s="113" t="s">
        <v>1485</v>
      </c>
      <c r="G810" s="101"/>
      <c r="H810" s="101"/>
      <c r="J810" s="163">
        <f>SUM(J801:J809)</f>
        <v>112922288</v>
      </c>
      <c r="K810" s="125"/>
      <c r="L810" s="114"/>
      <c r="M810" s="114"/>
      <c r="N810" s="239">
        <f>SUM(N801:N809)</f>
        <v>112922288</v>
      </c>
      <c r="O810" s="243"/>
      <c r="P810" s="94">
        <f>SUM(P801:P809)</f>
        <v>118794246.97600001</v>
      </c>
      <c r="Q810" s="92" t="s">
        <v>1420</v>
      </c>
      <c r="R810" s="268">
        <f t="shared" si="31"/>
        <v>1.783228749276547E-3</v>
      </c>
      <c r="S810" s="274"/>
      <c r="T810" s="126"/>
      <c r="U810" s="127"/>
      <c r="V810" s="127"/>
      <c r="W810" s="127"/>
      <c r="X810" s="127"/>
      <c r="Y810" s="127"/>
    </row>
    <row r="811" spans="2:25" ht="15" outlineLevel="1" x14ac:dyDescent="0.25">
      <c r="B811" s="299"/>
      <c r="C811" s="113"/>
      <c r="D811" s="222"/>
      <c r="E811" s="118"/>
      <c r="F811" s="108"/>
      <c r="G811" s="101"/>
      <c r="H811" s="101"/>
      <c r="J811" s="192"/>
      <c r="K811" s="125"/>
      <c r="L811" s="114"/>
      <c r="M811" s="114"/>
      <c r="N811" s="238"/>
      <c r="O811" s="243"/>
      <c r="P811" s="93"/>
      <c r="Q811" s="93"/>
      <c r="R811" s="268" t="str">
        <f t="shared" si="31"/>
        <v/>
      </c>
      <c r="S811" s="274"/>
      <c r="T811" s="126"/>
      <c r="U811" s="127"/>
      <c r="V811" s="127"/>
      <c r="W811" s="127"/>
      <c r="X811" s="127"/>
      <c r="Y811" s="127"/>
    </row>
    <row r="812" spans="2:25" ht="15" outlineLevel="2" x14ac:dyDescent="0.25">
      <c r="B812" s="299"/>
      <c r="C812" s="108" t="s">
        <v>1430</v>
      </c>
      <c r="D812" s="222">
        <v>79248340</v>
      </c>
      <c r="E812" s="101" t="s">
        <v>177</v>
      </c>
      <c r="F812" s="108" t="s">
        <v>176</v>
      </c>
      <c r="G812" s="121" t="s">
        <v>178</v>
      </c>
      <c r="H812" s="101" t="s">
        <v>22</v>
      </c>
      <c r="J812" s="192">
        <v>8913400</v>
      </c>
      <c r="K812" s="125"/>
      <c r="L812" s="114">
        <v>44864</v>
      </c>
      <c r="M812" s="114">
        <f>+L812+30</f>
        <v>44894</v>
      </c>
      <c r="N812" s="238">
        <f t="shared" si="33"/>
        <v>8913400</v>
      </c>
      <c r="O812" s="243">
        <v>2022</v>
      </c>
      <c r="P812" s="93">
        <f>N812*VLOOKUP(O812,IPC_2024!$A:$C,3,FALSE)</f>
        <v>10247072.823040001</v>
      </c>
      <c r="Q812" s="93"/>
      <c r="R812" s="268" t="str">
        <f t="shared" si="31"/>
        <v/>
      </c>
      <c r="S812" s="274"/>
      <c r="T812" s="126"/>
      <c r="U812" s="127"/>
      <c r="V812" s="127"/>
      <c r="W812" s="127"/>
      <c r="X812" s="127"/>
      <c r="Y812" s="127"/>
    </row>
    <row r="813" spans="2:25" ht="15" outlineLevel="2" x14ac:dyDescent="0.25">
      <c r="B813" s="299"/>
      <c r="C813" s="113"/>
      <c r="D813" s="222"/>
      <c r="E813" s="101"/>
      <c r="F813" s="108" t="s">
        <v>179</v>
      </c>
      <c r="G813" s="121" t="s">
        <v>178</v>
      </c>
      <c r="H813" s="101" t="s">
        <v>22</v>
      </c>
      <c r="J813" s="192">
        <v>9086891</v>
      </c>
      <c r="K813" s="125"/>
      <c r="L813" s="114">
        <v>44963</v>
      </c>
      <c r="M813" s="114">
        <f>+L813+30</f>
        <v>44993</v>
      </c>
      <c r="N813" s="238">
        <f t="shared" si="33"/>
        <v>9086891</v>
      </c>
      <c r="O813" s="243">
        <v>2023</v>
      </c>
      <c r="P813" s="93">
        <f>N813*VLOOKUP(O813,IPC_2024!$A:$C,3,FALSE)</f>
        <v>9559409.3320000004</v>
      </c>
      <c r="Q813" s="93"/>
      <c r="R813" s="268" t="str">
        <f t="shared" si="31"/>
        <v/>
      </c>
      <c r="S813" s="274"/>
      <c r="T813" s="126"/>
      <c r="U813" s="127"/>
      <c r="V813" s="127"/>
      <c r="W813" s="127"/>
      <c r="X813" s="127"/>
      <c r="Y813" s="127"/>
    </row>
    <row r="814" spans="2:25" ht="15" outlineLevel="1" x14ac:dyDescent="0.25">
      <c r="B814" s="299"/>
      <c r="C814" s="113"/>
      <c r="D814" s="222"/>
      <c r="E814" s="118" t="s">
        <v>1184</v>
      </c>
      <c r="F814" s="113" t="s">
        <v>1485</v>
      </c>
      <c r="G814" s="121"/>
      <c r="H814" s="101"/>
      <c r="J814" s="163">
        <f>SUM(J812:J813)</f>
        <v>18000291</v>
      </c>
      <c r="K814" s="125"/>
      <c r="L814" s="114"/>
      <c r="M814" s="114"/>
      <c r="N814" s="239">
        <f>SUM(N812:N813)</f>
        <v>18000291</v>
      </c>
      <c r="O814" s="243"/>
      <c r="P814" s="94">
        <f>SUM(P812:P813)</f>
        <v>19806482.155040003</v>
      </c>
      <c r="Q814" s="92" t="s">
        <v>1420</v>
      </c>
      <c r="R814" s="268">
        <f t="shared" si="31"/>
        <v>2.9731648880299585E-4</v>
      </c>
      <c r="S814" s="274"/>
      <c r="T814" s="126"/>
      <c r="U814" s="127"/>
      <c r="V814" s="127"/>
      <c r="W814" s="127"/>
      <c r="X814" s="127"/>
      <c r="Y814" s="127"/>
    </row>
    <row r="815" spans="2:25" ht="15" outlineLevel="1" x14ac:dyDescent="0.25">
      <c r="B815" s="299"/>
      <c r="C815" s="113"/>
      <c r="D815" s="222"/>
      <c r="E815" s="118"/>
      <c r="F815" s="113"/>
      <c r="G815" s="121"/>
      <c r="H815" s="101"/>
      <c r="J815" s="163"/>
      <c r="K815" s="125"/>
      <c r="L815" s="114"/>
      <c r="M815" s="114"/>
      <c r="N815" s="239"/>
      <c r="O815" s="243"/>
      <c r="P815" s="93"/>
      <c r="Q815" s="93"/>
      <c r="R815" s="268" t="str">
        <f t="shared" si="31"/>
        <v/>
      </c>
      <c r="S815" s="274"/>
      <c r="T815" s="126"/>
      <c r="U815" s="127"/>
      <c r="V815" s="127"/>
      <c r="W815" s="127"/>
      <c r="X815" s="127"/>
      <c r="Y815" s="127"/>
    </row>
    <row r="816" spans="2:25" ht="15" outlineLevel="2" x14ac:dyDescent="0.25">
      <c r="B816" s="299"/>
      <c r="C816" s="108" t="s">
        <v>1430</v>
      </c>
      <c r="D816" s="222">
        <v>860024452</v>
      </c>
      <c r="E816" s="101" t="s">
        <v>275</v>
      </c>
      <c r="F816" s="108" t="s">
        <v>274</v>
      </c>
      <c r="G816" s="101" t="s">
        <v>276</v>
      </c>
      <c r="H816" s="101" t="s">
        <v>22</v>
      </c>
      <c r="J816" s="192">
        <v>1203000</v>
      </c>
      <c r="K816" s="125"/>
      <c r="L816" s="114">
        <v>44687</v>
      </c>
      <c r="M816" s="114">
        <f t="shared" ref="M816:M823" si="34">+L816+30</f>
        <v>44717</v>
      </c>
      <c r="N816" s="238">
        <f t="shared" ref="N816:N859" si="35">+J816</f>
        <v>1203000</v>
      </c>
      <c r="O816" s="243">
        <v>2022</v>
      </c>
      <c r="P816" s="93">
        <f>N816*VLOOKUP(O816,IPC_2024!$A:$C,3,FALSE)</f>
        <v>1382999.5967999999</v>
      </c>
      <c r="Q816" s="93"/>
      <c r="R816" s="268" t="str">
        <f t="shared" si="31"/>
        <v/>
      </c>
      <c r="S816" s="274"/>
      <c r="T816" s="126"/>
      <c r="U816" s="127"/>
      <c r="V816" s="127"/>
      <c r="W816" s="127"/>
      <c r="X816" s="127"/>
      <c r="Y816" s="127"/>
    </row>
    <row r="817" spans="2:25" ht="15" outlineLevel="2" x14ac:dyDescent="0.25">
      <c r="B817" s="299"/>
      <c r="C817" s="113"/>
      <c r="D817" s="222"/>
      <c r="E817" s="101"/>
      <c r="F817" s="108" t="s">
        <v>277</v>
      </c>
      <c r="G817" s="101" t="s">
        <v>276</v>
      </c>
      <c r="H817" s="101" t="s">
        <v>22</v>
      </c>
      <c r="J817" s="192">
        <v>1203000</v>
      </c>
      <c r="K817" s="125"/>
      <c r="L817" s="114">
        <v>44727</v>
      </c>
      <c r="M817" s="114">
        <f t="shared" si="34"/>
        <v>44757</v>
      </c>
      <c r="N817" s="238">
        <f t="shared" si="35"/>
        <v>1203000</v>
      </c>
      <c r="O817" s="243">
        <v>2022</v>
      </c>
      <c r="P817" s="93">
        <f>N817*VLOOKUP(O817,IPC_2024!$A:$C,3,FALSE)</f>
        <v>1382999.5967999999</v>
      </c>
      <c r="Q817" s="93"/>
      <c r="R817" s="268" t="str">
        <f t="shared" si="31"/>
        <v/>
      </c>
      <c r="S817" s="274"/>
      <c r="T817" s="126"/>
      <c r="U817" s="127"/>
      <c r="V817" s="127"/>
      <c r="W817" s="127"/>
      <c r="X817" s="127"/>
      <c r="Y817" s="127"/>
    </row>
    <row r="818" spans="2:25" ht="15" outlineLevel="2" x14ac:dyDescent="0.25">
      <c r="B818" s="299"/>
      <c r="C818" s="113"/>
      <c r="D818" s="222"/>
      <c r="E818" s="101"/>
      <c r="F818" s="108" t="s">
        <v>278</v>
      </c>
      <c r="G818" s="101" t="s">
        <v>276</v>
      </c>
      <c r="H818" s="101" t="s">
        <v>22</v>
      </c>
      <c r="J818" s="192">
        <v>1203000</v>
      </c>
      <c r="K818" s="125"/>
      <c r="L818" s="114">
        <v>44764</v>
      </c>
      <c r="M818" s="114">
        <f t="shared" si="34"/>
        <v>44794</v>
      </c>
      <c r="N818" s="238">
        <f t="shared" si="35"/>
        <v>1203000</v>
      </c>
      <c r="O818" s="243">
        <v>2022</v>
      </c>
      <c r="P818" s="93">
        <f>N818*VLOOKUP(O818,IPC_2024!$A:$C,3,FALSE)</f>
        <v>1382999.5967999999</v>
      </c>
      <c r="Q818" s="93"/>
      <c r="R818" s="268" t="str">
        <f t="shared" si="31"/>
        <v/>
      </c>
      <c r="S818" s="274"/>
      <c r="T818" s="126"/>
      <c r="U818" s="127"/>
      <c r="V818" s="127"/>
      <c r="W818" s="127"/>
      <c r="X818" s="127"/>
      <c r="Y818" s="127"/>
    </row>
    <row r="819" spans="2:25" ht="15" outlineLevel="2" x14ac:dyDescent="0.25">
      <c r="B819" s="299"/>
      <c r="C819" s="113"/>
      <c r="D819" s="222"/>
      <c r="E819" s="101"/>
      <c r="F819" s="108" t="s">
        <v>279</v>
      </c>
      <c r="G819" s="101" t="s">
        <v>276</v>
      </c>
      <c r="H819" s="101" t="s">
        <v>22</v>
      </c>
      <c r="J819" s="192">
        <v>1203000</v>
      </c>
      <c r="K819" s="125"/>
      <c r="L819" s="114">
        <v>44789</v>
      </c>
      <c r="M819" s="114">
        <f t="shared" si="34"/>
        <v>44819</v>
      </c>
      <c r="N819" s="238">
        <f t="shared" si="35"/>
        <v>1203000</v>
      </c>
      <c r="O819" s="243">
        <v>2022</v>
      </c>
      <c r="P819" s="93">
        <f>N819*VLOOKUP(O819,IPC_2024!$A:$C,3,FALSE)</f>
        <v>1382999.5967999999</v>
      </c>
      <c r="Q819" s="93"/>
      <c r="R819" s="268" t="str">
        <f t="shared" si="31"/>
        <v/>
      </c>
      <c r="S819" s="274"/>
      <c r="T819" s="126"/>
      <c r="U819" s="127"/>
      <c r="V819" s="127"/>
      <c r="W819" s="127"/>
      <c r="X819" s="127"/>
      <c r="Y819" s="127"/>
    </row>
    <row r="820" spans="2:25" ht="15" outlineLevel="2" x14ac:dyDescent="0.25">
      <c r="B820" s="299"/>
      <c r="C820" s="113"/>
      <c r="D820" s="222"/>
      <c r="E820" s="101"/>
      <c r="F820" s="108" t="s">
        <v>280</v>
      </c>
      <c r="G820" s="101" t="s">
        <v>276</v>
      </c>
      <c r="H820" s="101" t="s">
        <v>22</v>
      </c>
      <c r="J820" s="192">
        <v>1203000</v>
      </c>
      <c r="K820" s="125"/>
      <c r="L820" s="114">
        <v>44816</v>
      </c>
      <c r="M820" s="114">
        <f t="shared" si="34"/>
        <v>44846</v>
      </c>
      <c r="N820" s="238">
        <f t="shared" si="35"/>
        <v>1203000</v>
      </c>
      <c r="O820" s="243">
        <v>2022</v>
      </c>
      <c r="P820" s="93">
        <f>N820*VLOOKUP(O820,IPC_2024!$A:$C,3,FALSE)</f>
        <v>1382999.5967999999</v>
      </c>
      <c r="Q820" s="93"/>
      <c r="R820" s="268" t="str">
        <f t="shared" si="31"/>
        <v/>
      </c>
      <c r="S820" s="274"/>
      <c r="T820" s="126"/>
      <c r="U820" s="127"/>
      <c r="V820" s="127"/>
      <c r="W820" s="127"/>
      <c r="X820" s="127"/>
      <c r="Y820" s="127"/>
    </row>
    <row r="821" spans="2:25" ht="15" outlineLevel="2" x14ac:dyDescent="0.25">
      <c r="B821" s="299"/>
      <c r="C821" s="113"/>
      <c r="D821" s="222"/>
      <c r="E821" s="101"/>
      <c r="F821" s="108" t="s">
        <v>281</v>
      </c>
      <c r="G821" s="101" t="s">
        <v>276</v>
      </c>
      <c r="H821" s="101" t="s">
        <v>22</v>
      </c>
      <c r="J821" s="192">
        <v>1203000</v>
      </c>
      <c r="K821" s="125"/>
      <c r="L821" s="114">
        <v>44844</v>
      </c>
      <c r="M821" s="114">
        <f t="shared" si="34"/>
        <v>44874</v>
      </c>
      <c r="N821" s="238">
        <f t="shared" si="35"/>
        <v>1203000</v>
      </c>
      <c r="O821" s="243">
        <v>2022</v>
      </c>
      <c r="P821" s="93">
        <f>N821*VLOOKUP(O821,IPC_2024!$A:$C,3,FALSE)</f>
        <v>1382999.5967999999</v>
      </c>
      <c r="Q821" s="93"/>
      <c r="R821" s="268" t="str">
        <f t="shared" si="31"/>
        <v/>
      </c>
      <c r="S821" s="274"/>
      <c r="T821" s="126"/>
      <c r="U821" s="127"/>
      <c r="V821" s="127"/>
      <c r="W821" s="127"/>
      <c r="X821" s="127"/>
      <c r="Y821" s="127"/>
    </row>
    <row r="822" spans="2:25" ht="15" outlineLevel="2" x14ac:dyDescent="0.25">
      <c r="B822" s="299"/>
      <c r="C822" s="113"/>
      <c r="D822" s="222"/>
      <c r="E822" s="101"/>
      <c r="F822" s="108" t="s">
        <v>282</v>
      </c>
      <c r="G822" s="101" t="s">
        <v>276</v>
      </c>
      <c r="H822" s="101" t="s">
        <v>22</v>
      </c>
      <c r="J822" s="192">
        <v>1203000</v>
      </c>
      <c r="K822" s="125"/>
      <c r="L822" s="114">
        <v>44890</v>
      </c>
      <c r="M822" s="114">
        <f t="shared" si="34"/>
        <v>44920</v>
      </c>
      <c r="N822" s="238">
        <f t="shared" si="35"/>
        <v>1203000</v>
      </c>
      <c r="O822" s="243">
        <v>2022</v>
      </c>
      <c r="P822" s="93">
        <f>N822*VLOOKUP(O822,IPC_2024!$A:$C,3,FALSE)</f>
        <v>1382999.5967999999</v>
      </c>
      <c r="Q822" s="93"/>
      <c r="R822" s="268" t="str">
        <f t="shared" si="31"/>
        <v/>
      </c>
      <c r="S822" s="274"/>
      <c r="T822" s="126"/>
      <c r="U822" s="127"/>
      <c r="V822" s="127"/>
      <c r="W822" s="127"/>
      <c r="X822" s="127"/>
      <c r="Y822" s="127"/>
    </row>
    <row r="823" spans="2:25" ht="15" outlineLevel="2" x14ac:dyDescent="0.25">
      <c r="B823" s="299"/>
      <c r="C823" s="113"/>
      <c r="D823" s="222"/>
      <c r="E823" s="101"/>
      <c r="F823" s="108" t="s">
        <v>283</v>
      </c>
      <c r="G823" s="101" t="s">
        <v>276</v>
      </c>
      <c r="H823" s="101" t="s">
        <v>22</v>
      </c>
      <c r="J823" s="192">
        <v>1203000</v>
      </c>
      <c r="K823" s="125"/>
      <c r="L823" s="114">
        <v>44890</v>
      </c>
      <c r="M823" s="114">
        <f t="shared" si="34"/>
        <v>44920</v>
      </c>
      <c r="N823" s="238">
        <f t="shared" si="35"/>
        <v>1203000</v>
      </c>
      <c r="O823" s="243">
        <v>2022</v>
      </c>
      <c r="P823" s="93">
        <f>N823*VLOOKUP(O823,IPC_2024!$A:$C,3,FALSE)</f>
        <v>1382999.5967999999</v>
      </c>
      <c r="Q823" s="93"/>
      <c r="R823" s="268" t="str">
        <f t="shared" si="31"/>
        <v/>
      </c>
      <c r="S823" s="274"/>
      <c r="T823" s="126"/>
      <c r="U823" s="127"/>
      <c r="V823" s="127"/>
      <c r="W823" s="127"/>
      <c r="X823" s="127"/>
      <c r="Y823" s="127"/>
    </row>
    <row r="824" spans="2:25" ht="15" outlineLevel="1" x14ac:dyDescent="0.25">
      <c r="B824" s="299"/>
      <c r="C824" s="113"/>
      <c r="D824" s="222"/>
      <c r="E824" s="118" t="s">
        <v>1192</v>
      </c>
      <c r="F824" s="113" t="s">
        <v>1485</v>
      </c>
      <c r="G824" s="101"/>
      <c r="H824" s="101"/>
      <c r="J824" s="163">
        <f>SUM(J816:J823)</f>
        <v>9624000</v>
      </c>
      <c r="K824" s="125"/>
      <c r="L824" s="114"/>
      <c r="M824" s="114"/>
      <c r="N824" s="239">
        <f>SUM(N816:N823)</f>
        <v>9624000</v>
      </c>
      <c r="O824" s="243"/>
      <c r="P824" s="94">
        <f>SUM(P816:P823)</f>
        <v>11063996.774399998</v>
      </c>
      <c r="Q824" s="92" t="s">
        <v>1420</v>
      </c>
      <c r="R824" s="268">
        <f t="shared" si="31"/>
        <v>1.6608242934524459E-4</v>
      </c>
      <c r="S824" s="274"/>
      <c r="T824" s="126"/>
      <c r="U824" s="127"/>
      <c r="V824" s="127"/>
      <c r="W824" s="127"/>
      <c r="X824" s="127"/>
      <c r="Y824" s="127"/>
    </row>
    <row r="825" spans="2:25" ht="15" outlineLevel="1" x14ac:dyDescent="0.25">
      <c r="B825" s="299"/>
      <c r="C825" s="113"/>
      <c r="D825" s="222"/>
      <c r="E825" s="118"/>
      <c r="F825" s="108"/>
      <c r="G825" s="101"/>
      <c r="H825" s="101"/>
      <c r="J825" s="192"/>
      <c r="K825" s="125"/>
      <c r="L825" s="114"/>
      <c r="M825" s="114"/>
      <c r="N825" s="238"/>
      <c r="O825" s="243"/>
      <c r="P825" s="93"/>
      <c r="Q825" s="93"/>
      <c r="R825" s="268" t="str">
        <f t="shared" si="31"/>
        <v/>
      </c>
      <c r="S825" s="274"/>
      <c r="T825" s="126"/>
      <c r="U825" s="127"/>
      <c r="V825" s="127"/>
      <c r="W825" s="127"/>
      <c r="X825" s="127"/>
      <c r="Y825" s="127"/>
    </row>
    <row r="826" spans="2:25" ht="15" outlineLevel="2" x14ac:dyDescent="0.25">
      <c r="B826" s="299"/>
      <c r="C826" s="108" t="s">
        <v>1430</v>
      </c>
      <c r="D826" s="222">
        <v>79625800</v>
      </c>
      <c r="E826" s="101" t="s">
        <v>41</v>
      </c>
      <c r="F826" s="108" t="s">
        <v>36</v>
      </c>
      <c r="G826" s="121" t="s">
        <v>42</v>
      </c>
      <c r="H826" s="101" t="s">
        <v>22</v>
      </c>
      <c r="J826" s="163">
        <v>76916000</v>
      </c>
      <c r="K826" s="125">
        <v>1.5299999999999999E-2</v>
      </c>
      <c r="L826" s="114">
        <v>44707</v>
      </c>
      <c r="M826" s="114">
        <v>45438</v>
      </c>
      <c r="N826" s="239">
        <f t="shared" si="35"/>
        <v>76916000</v>
      </c>
      <c r="O826" s="243">
        <v>2024</v>
      </c>
      <c r="P826" s="94">
        <f>N826*VLOOKUP(O826,IPC_2024!$A:$C,3,FALSE)</f>
        <v>76916000</v>
      </c>
      <c r="Q826" s="92" t="s">
        <v>1420</v>
      </c>
      <c r="R826" s="268">
        <f t="shared" si="31"/>
        <v>1.1545914551490449E-3</v>
      </c>
      <c r="S826" s="274" t="s">
        <v>1791</v>
      </c>
      <c r="T826" s="126"/>
      <c r="U826" s="127"/>
      <c r="V826" s="127"/>
      <c r="W826" s="127"/>
      <c r="X826" s="127"/>
      <c r="Y826" s="127"/>
    </row>
    <row r="827" spans="2:25" ht="15" outlineLevel="1" x14ac:dyDescent="0.25">
      <c r="B827" s="299"/>
      <c r="C827" s="113"/>
      <c r="D827" s="222"/>
      <c r="E827" s="118"/>
      <c r="F827" s="108"/>
      <c r="G827" s="121"/>
      <c r="H827" s="101"/>
      <c r="J827" s="192"/>
      <c r="K827" s="125"/>
      <c r="L827" s="114"/>
      <c r="M827" s="114"/>
      <c r="N827" s="238"/>
      <c r="O827" s="243"/>
      <c r="P827" s="93"/>
      <c r="Q827" s="93"/>
      <c r="R827" s="268" t="str">
        <f t="shared" si="31"/>
        <v/>
      </c>
      <c r="S827" s="274"/>
      <c r="T827" s="126"/>
      <c r="U827" s="127"/>
      <c r="V827" s="127"/>
      <c r="W827" s="127"/>
      <c r="X827" s="127"/>
      <c r="Y827" s="127"/>
    </row>
    <row r="828" spans="2:25" ht="15" outlineLevel="2" x14ac:dyDescent="0.25">
      <c r="B828" s="299"/>
      <c r="C828" s="108" t="s">
        <v>1430</v>
      </c>
      <c r="D828" s="222">
        <v>900567047</v>
      </c>
      <c r="E828" s="101" t="s">
        <v>68</v>
      </c>
      <c r="F828" s="108" t="s">
        <v>36</v>
      </c>
      <c r="G828" s="101" t="s">
        <v>69</v>
      </c>
      <c r="H828" s="101" t="s">
        <v>22</v>
      </c>
      <c r="J828" s="163">
        <v>200000000</v>
      </c>
      <c r="K828" s="125"/>
      <c r="L828" s="114">
        <v>45098</v>
      </c>
      <c r="M828" s="114" t="s">
        <v>1437</v>
      </c>
      <c r="N828" s="239">
        <f t="shared" si="35"/>
        <v>200000000</v>
      </c>
      <c r="O828" s="243">
        <v>2024</v>
      </c>
      <c r="P828" s="94">
        <f>N828*VLOOKUP(O828,IPC_2024!$A:$C,3,FALSE)</f>
        <v>200000000</v>
      </c>
      <c r="Q828" s="92" t="s">
        <v>1420</v>
      </c>
      <c r="R828" s="268">
        <f t="shared" si="31"/>
        <v>3.0022139870743278E-3</v>
      </c>
      <c r="S828" s="274"/>
      <c r="T828" s="126"/>
      <c r="U828" s="127"/>
      <c r="V828" s="127"/>
      <c r="W828" s="127"/>
      <c r="X828" s="127"/>
      <c r="Y828" s="127"/>
    </row>
    <row r="829" spans="2:25" ht="15" outlineLevel="1" x14ac:dyDescent="0.25">
      <c r="B829" s="299"/>
      <c r="C829" s="113"/>
      <c r="D829" s="222"/>
      <c r="E829" s="118"/>
      <c r="F829" s="108"/>
      <c r="G829" s="101"/>
      <c r="H829" s="101"/>
      <c r="J829" s="192"/>
      <c r="K829" s="125"/>
      <c r="L829" s="114"/>
      <c r="M829" s="114"/>
      <c r="N829" s="238"/>
      <c r="O829" s="243"/>
      <c r="P829" s="93"/>
      <c r="Q829" s="93"/>
      <c r="R829" s="268" t="str">
        <f t="shared" si="31"/>
        <v/>
      </c>
      <c r="S829" s="274"/>
      <c r="T829" s="126"/>
      <c r="U829" s="127"/>
      <c r="V829" s="127"/>
      <c r="W829" s="127"/>
      <c r="X829" s="127"/>
      <c r="Y829" s="127"/>
    </row>
    <row r="830" spans="2:25" ht="15" outlineLevel="2" x14ac:dyDescent="0.25">
      <c r="B830" s="299"/>
      <c r="C830" s="108" t="s">
        <v>1430</v>
      </c>
      <c r="D830" s="222"/>
      <c r="E830" s="101" t="s">
        <v>115</v>
      </c>
      <c r="F830" s="108" t="s">
        <v>88</v>
      </c>
      <c r="G830" s="161"/>
      <c r="H830" s="101"/>
      <c r="J830" s="163">
        <v>3223800</v>
      </c>
      <c r="K830" s="125"/>
      <c r="L830" s="114">
        <v>45352</v>
      </c>
      <c r="M830" s="114">
        <v>45382</v>
      </c>
      <c r="N830" s="239">
        <f t="shared" si="35"/>
        <v>3223800</v>
      </c>
      <c r="O830" s="243">
        <v>2024</v>
      </c>
      <c r="P830" s="94">
        <f>N830*VLOOKUP(O830,IPC_2024!$A:$C,3,FALSE)</f>
        <v>3223800</v>
      </c>
      <c r="Q830" s="92" t="s">
        <v>1420</v>
      </c>
      <c r="R830" s="268">
        <f t="shared" si="31"/>
        <v>4.8392687257651091E-5</v>
      </c>
      <c r="S830" s="274"/>
      <c r="T830" s="126"/>
      <c r="U830" s="127"/>
      <c r="V830" s="127"/>
      <c r="W830" s="127"/>
      <c r="X830" s="127"/>
      <c r="Y830" s="127"/>
    </row>
    <row r="831" spans="2:25" ht="15" outlineLevel="1" x14ac:dyDescent="0.25">
      <c r="B831" s="299"/>
      <c r="C831" s="113"/>
      <c r="D831" s="222"/>
      <c r="E831" s="118"/>
      <c r="F831" s="108"/>
      <c r="G831" s="161"/>
      <c r="H831" s="101"/>
      <c r="J831" s="192"/>
      <c r="K831" s="125"/>
      <c r="L831" s="114"/>
      <c r="M831" s="114"/>
      <c r="N831" s="238"/>
      <c r="O831" s="243"/>
      <c r="P831" s="93"/>
      <c r="Q831" s="93"/>
      <c r="R831" s="268" t="str">
        <f t="shared" si="31"/>
        <v/>
      </c>
      <c r="S831" s="274"/>
      <c r="T831" s="126"/>
      <c r="U831" s="127"/>
      <c r="V831" s="127"/>
      <c r="W831" s="127"/>
      <c r="X831" s="127"/>
      <c r="Y831" s="127"/>
    </row>
    <row r="832" spans="2:25" ht="15" outlineLevel="2" x14ac:dyDescent="0.25">
      <c r="B832" s="299"/>
      <c r="C832" s="108" t="s">
        <v>1430</v>
      </c>
      <c r="D832" s="222">
        <v>19329923</v>
      </c>
      <c r="E832" s="101" t="s">
        <v>168</v>
      </c>
      <c r="F832" s="108" t="s">
        <v>167</v>
      </c>
      <c r="G832" s="101" t="s">
        <v>69</v>
      </c>
      <c r="H832" s="101" t="s">
        <v>22</v>
      </c>
      <c r="J832" s="192">
        <v>2979300</v>
      </c>
      <c r="K832" s="125"/>
      <c r="L832" s="114">
        <v>44530</v>
      </c>
      <c r="M832" s="114">
        <f>+L832+30</f>
        <v>44560</v>
      </c>
      <c r="N832" s="238">
        <f t="shared" si="35"/>
        <v>2979300</v>
      </c>
      <c r="O832" s="243">
        <v>2021</v>
      </c>
      <c r="P832" s="93">
        <f>N832*VLOOKUP(O832,IPC_2024!$A:$C,3,FALSE)</f>
        <v>3874449.9870504965</v>
      </c>
      <c r="Q832" s="93"/>
      <c r="R832" s="268" t="str">
        <f t="shared" si="31"/>
        <v/>
      </c>
      <c r="S832" s="274"/>
      <c r="T832" s="126"/>
      <c r="U832" s="127"/>
      <c r="V832" s="127"/>
      <c r="W832" s="127"/>
      <c r="X832" s="127"/>
      <c r="Y832" s="127"/>
    </row>
    <row r="833" spans="2:25" ht="15" outlineLevel="2" x14ac:dyDescent="0.25">
      <c r="B833" s="299"/>
      <c r="C833" s="113"/>
      <c r="D833" s="222"/>
      <c r="E833" s="101"/>
      <c r="F833" s="108" t="s">
        <v>167</v>
      </c>
      <c r="G833" s="101" t="s">
        <v>69</v>
      </c>
      <c r="H833" s="101" t="s">
        <v>22</v>
      </c>
      <c r="J833" s="192">
        <v>2979300</v>
      </c>
      <c r="K833" s="125"/>
      <c r="L833" s="114">
        <v>44560</v>
      </c>
      <c r="M833" s="114">
        <f>+L833+30</f>
        <v>44590</v>
      </c>
      <c r="N833" s="238">
        <f t="shared" si="35"/>
        <v>2979300</v>
      </c>
      <c r="O833" s="243">
        <v>2022</v>
      </c>
      <c r="P833" s="93">
        <f>N833*VLOOKUP(O833,IPC_2024!$A:$C,3,FALSE)</f>
        <v>3425079.55008</v>
      </c>
      <c r="Q833" s="93"/>
      <c r="R833" s="268" t="str">
        <f t="shared" si="31"/>
        <v/>
      </c>
      <c r="S833" s="274"/>
      <c r="T833" s="126"/>
      <c r="U833" s="127"/>
      <c r="V833" s="127"/>
      <c r="W833" s="127"/>
      <c r="X833" s="127"/>
      <c r="Y833" s="127"/>
    </row>
    <row r="834" spans="2:25" ht="15" outlineLevel="2" x14ac:dyDescent="0.25">
      <c r="B834" s="299"/>
      <c r="C834" s="113"/>
      <c r="D834" s="222"/>
      <c r="E834" s="101"/>
      <c r="F834" s="108" t="s">
        <v>167</v>
      </c>
      <c r="G834" s="101" t="s">
        <v>69</v>
      </c>
      <c r="H834" s="101" t="s">
        <v>22</v>
      </c>
      <c r="J834" s="192">
        <v>2974020</v>
      </c>
      <c r="K834" s="125"/>
      <c r="L834" s="114">
        <v>44651</v>
      </c>
      <c r="M834" s="114">
        <f>+L834+30</f>
        <v>44681</v>
      </c>
      <c r="N834" s="238">
        <f t="shared" si="35"/>
        <v>2974020</v>
      </c>
      <c r="O834" s="243">
        <v>2022</v>
      </c>
      <c r="P834" s="93">
        <f>N834*VLOOKUP(O834,IPC_2024!$A:$C,3,FALSE)</f>
        <v>3419009.526912</v>
      </c>
      <c r="Q834" s="93"/>
      <c r="R834" s="268" t="str">
        <f t="shared" si="31"/>
        <v/>
      </c>
      <c r="S834" s="274"/>
      <c r="T834" s="126"/>
      <c r="U834" s="127"/>
      <c r="V834" s="127"/>
      <c r="W834" s="127"/>
      <c r="X834" s="127"/>
      <c r="Y834" s="127"/>
    </row>
    <row r="835" spans="2:25" ht="15" outlineLevel="2" x14ac:dyDescent="0.25">
      <c r="B835" s="299"/>
      <c r="C835" s="113"/>
      <c r="D835" s="222"/>
      <c r="E835" s="101"/>
      <c r="F835" s="108" t="s">
        <v>167</v>
      </c>
      <c r="G835" s="101" t="s">
        <v>69</v>
      </c>
      <c r="H835" s="101" t="s">
        <v>22</v>
      </c>
      <c r="J835" s="192">
        <v>2974020</v>
      </c>
      <c r="K835" s="125"/>
      <c r="L835" s="114">
        <v>44680</v>
      </c>
      <c r="M835" s="114">
        <f>+L835+30</f>
        <v>44710</v>
      </c>
      <c r="N835" s="238">
        <f t="shared" si="35"/>
        <v>2974020</v>
      </c>
      <c r="O835" s="243">
        <v>2022</v>
      </c>
      <c r="P835" s="93">
        <f>N835*VLOOKUP(O835,IPC_2024!$A:$C,3,FALSE)</f>
        <v>3419009.526912</v>
      </c>
      <c r="Q835" s="93"/>
      <c r="R835" s="268" t="str">
        <f t="shared" si="31"/>
        <v/>
      </c>
      <c r="S835" s="274"/>
      <c r="T835" s="126"/>
      <c r="U835" s="127"/>
      <c r="V835" s="127"/>
      <c r="W835" s="127"/>
      <c r="X835" s="127"/>
      <c r="Y835" s="127"/>
    </row>
    <row r="836" spans="2:25" ht="15" outlineLevel="2" x14ac:dyDescent="0.25">
      <c r="B836" s="299"/>
      <c r="C836" s="113"/>
      <c r="D836" s="222"/>
      <c r="E836" s="101"/>
      <c r="F836" s="108" t="s">
        <v>167</v>
      </c>
      <c r="G836" s="101" t="s">
        <v>69</v>
      </c>
      <c r="H836" s="101" t="s">
        <v>22</v>
      </c>
      <c r="J836" s="192">
        <v>2974020</v>
      </c>
      <c r="K836" s="125"/>
      <c r="L836" s="114">
        <v>44680</v>
      </c>
      <c r="M836" s="114">
        <f>+L836+30</f>
        <v>44710</v>
      </c>
      <c r="N836" s="238">
        <f t="shared" si="35"/>
        <v>2974020</v>
      </c>
      <c r="O836" s="243">
        <v>2022</v>
      </c>
      <c r="P836" s="93">
        <f>N836*VLOOKUP(O836,IPC_2024!$A:$C,3,FALSE)</f>
        <v>3419009.526912</v>
      </c>
      <c r="Q836" s="93"/>
      <c r="R836" s="268" t="str">
        <f t="shared" si="31"/>
        <v/>
      </c>
      <c r="S836" s="274"/>
      <c r="T836" s="126"/>
      <c r="U836" s="127"/>
      <c r="V836" s="127"/>
      <c r="W836" s="127"/>
      <c r="X836" s="127"/>
      <c r="Y836" s="127"/>
    </row>
    <row r="837" spans="2:25" ht="15" outlineLevel="1" x14ac:dyDescent="0.25">
      <c r="B837" s="299"/>
      <c r="C837" s="113"/>
      <c r="D837" s="222"/>
      <c r="E837" s="118" t="s">
        <v>1182</v>
      </c>
      <c r="F837" s="113" t="s">
        <v>1485</v>
      </c>
      <c r="G837" s="101"/>
      <c r="H837" s="101"/>
      <c r="J837" s="163">
        <f>SUM(J832:J836)</f>
        <v>14880660</v>
      </c>
      <c r="K837" s="125"/>
      <c r="L837" s="114"/>
      <c r="M837" s="114"/>
      <c r="N837" s="239">
        <f>SUM(N832:N836)</f>
        <v>14880660</v>
      </c>
      <c r="O837" s="243"/>
      <c r="P837" s="94">
        <f>SUM(P832:P836)</f>
        <v>17556558.117866497</v>
      </c>
      <c r="Q837" s="92" t="s">
        <v>1420</v>
      </c>
      <c r="R837" s="268">
        <f t="shared" si="31"/>
        <v>2.6354272173171066E-4</v>
      </c>
      <c r="S837" s="274" t="s">
        <v>1791</v>
      </c>
      <c r="T837" s="126"/>
      <c r="U837" s="127"/>
      <c r="V837" s="127"/>
      <c r="W837" s="127"/>
      <c r="X837" s="127"/>
      <c r="Y837" s="127"/>
    </row>
    <row r="838" spans="2:25" ht="15" outlineLevel="1" x14ac:dyDescent="0.25">
      <c r="B838" s="299"/>
      <c r="C838" s="113"/>
      <c r="D838" s="222"/>
      <c r="E838" s="118"/>
      <c r="F838" s="108"/>
      <c r="G838" s="101"/>
      <c r="H838" s="101"/>
      <c r="J838" s="192"/>
      <c r="K838" s="125"/>
      <c r="L838" s="114"/>
      <c r="M838" s="114"/>
      <c r="N838" s="238"/>
      <c r="O838" s="243"/>
      <c r="P838" s="93"/>
      <c r="Q838" s="93"/>
      <c r="R838" s="268" t="str">
        <f t="shared" ref="R838:R901" si="36">IF(Q838="TOTAL",P838/$P$1153,"")</f>
        <v/>
      </c>
      <c r="S838" s="274"/>
      <c r="T838" s="126"/>
      <c r="U838" s="127"/>
      <c r="V838" s="127"/>
      <c r="W838" s="127"/>
      <c r="X838" s="127"/>
      <c r="Y838" s="127"/>
    </row>
    <row r="839" spans="2:25" ht="15" outlineLevel="2" x14ac:dyDescent="0.25">
      <c r="B839" s="299"/>
      <c r="C839" s="108" t="s">
        <v>1430</v>
      </c>
      <c r="D839" s="222">
        <v>901084247</v>
      </c>
      <c r="E839" s="101" t="s">
        <v>127</v>
      </c>
      <c r="F839" s="108" t="s">
        <v>126</v>
      </c>
      <c r="G839" s="121" t="s">
        <v>128</v>
      </c>
      <c r="H839" s="101" t="s">
        <v>22</v>
      </c>
      <c r="J839" s="163">
        <v>3748592</v>
      </c>
      <c r="K839" s="125"/>
      <c r="L839" s="114">
        <v>45247</v>
      </c>
      <c r="M839" s="114">
        <f>+L839+30</f>
        <v>45277</v>
      </c>
      <c r="N839" s="239">
        <f t="shared" si="35"/>
        <v>3748592</v>
      </c>
      <c r="O839" s="243">
        <v>2023</v>
      </c>
      <c r="P839" s="94">
        <f>N839*VLOOKUP(O839,IPC_2024!$A:$C,3,FALSE)</f>
        <v>3943518.784</v>
      </c>
      <c r="Q839" s="92" t="s">
        <v>1420</v>
      </c>
      <c r="R839" s="268">
        <f t="shared" si="36"/>
        <v>5.9196436258075726E-5</v>
      </c>
      <c r="S839" s="274"/>
      <c r="T839" s="126"/>
      <c r="U839" s="127"/>
      <c r="V839" s="127"/>
      <c r="W839" s="127"/>
      <c r="X839" s="127"/>
      <c r="Y839" s="127"/>
    </row>
    <row r="840" spans="2:25" ht="15" outlineLevel="1" x14ac:dyDescent="0.25">
      <c r="B840" s="299"/>
      <c r="C840" s="113"/>
      <c r="D840" s="222"/>
      <c r="E840" s="118"/>
      <c r="F840" s="108"/>
      <c r="G840" s="121"/>
      <c r="H840" s="101"/>
      <c r="J840" s="192"/>
      <c r="K840" s="125"/>
      <c r="L840" s="114"/>
      <c r="M840" s="114"/>
      <c r="N840" s="238"/>
      <c r="O840" s="243"/>
      <c r="P840" s="93"/>
      <c r="Q840" s="93"/>
      <c r="R840" s="268" t="str">
        <f t="shared" si="36"/>
        <v/>
      </c>
      <c r="S840" s="274"/>
      <c r="T840" s="126"/>
      <c r="U840" s="127"/>
      <c r="V840" s="127"/>
      <c r="W840" s="127"/>
      <c r="X840" s="127"/>
      <c r="Y840" s="127"/>
    </row>
    <row r="841" spans="2:25" ht="15" outlineLevel="2" x14ac:dyDescent="0.25">
      <c r="B841" s="299"/>
      <c r="C841" s="108" t="s">
        <v>1430</v>
      </c>
      <c r="D841" s="222">
        <v>800249860</v>
      </c>
      <c r="E841" s="101" t="s">
        <v>774</v>
      </c>
      <c r="F841" s="108" t="s">
        <v>773</v>
      </c>
      <c r="G841" s="101" t="s">
        <v>775</v>
      </c>
      <c r="H841" s="101" t="s">
        <v>22</v>
      </c>
      <c r="J841" s="163">
        <v>2795513</v>
      </c>
      <c r="K841" s="125"/>
      <c r="L841" s="114">
        <v>45154</v>
      </c>
      <c r="M841" s="114">
        <v>45154</v>
      </c>
      <c r="N841" s="239">
        <f t="shared" si="35"/>
        <v>2795513</v>
      </c>
      <c r="O841" s="243">
        <v>2023</v>
      </c>
      <c r="P841" s="94">
        <f>N841*VLOOKUP(O841,IPC_2024!$A:$C,3,FALSE)</f>
        <v>2940879.676</v>
      </c>
      <c r="Q841" s="92" t="s">
        <v>1420</v>
      </c>
      <c r="R841" s="268">
        <f t="shared" si="36"/>
        <v>4.4145750487949087E-5</v>
      </c>
      <c r="S841" s="274"/>
      <c r="T841" s="126"/>
      <c r="U841" s="127"/>
      <c r="V841" s="127"/>
      <c r="W841" s="127"/>
      <c r="X841" s="127"/>
      <c r="Y841" s="127"/>
    </row>
    <row r="842" spans="2:25" ht="15" outlineLevel="1" x14ac:dyDescent="0.25">
      <c r="B842" s="299"/>
      <c r="C842" s="113"/>
      <c r="D842" s="222"/>
      <c r="E842" s="118"/>
      <c r="F842" s="108"/>
      <c r="G842" s="101"/>
      <c r="H842" s="101"/>
      <c r="J842" s="192"/>
      <c r="K842" s="125"/>
      <c r="L842" s="114"/>
      <c r="M842" s="114"/>
      <c r="N842" s="238"/>
      <c r="O842" s="243"/>
      <c r="P842" s="93"/>
      <c r="Q842" s="93"/>
      <c r="R842" s="268" t="str">
        <f t="shared" si="36"/>
        <v/>
      </c>
      <c r="S842" s="274"/>
      <c r="T842" s="126"/>
      <c r="U842" s="127"/>
      <c r="V842" s="127"/>
      <c r="W842" s="127"/>
      <c r="X842" s="127"/>
      <c r="Y842" s="127"/>
    </row>
    <row r="843" spans="2:25" ht="15" outlineLevel="2" x14ac:dyDescent="0.25">
      <c r="B843" s="299"/>
      <c r="C843" s="108" t="s">
        <v>1430</v>
      </c>
      <c r="D843" s="222">
        <v>12131578</v>
      </c>
      <c r="E843" s="101" t="s">
        <v>39</v>
      </c>
      <c r="F843" s="108" t="s">
        <v>36</v>
      </c>
      <c r="G843" s="120" t="s">
        <v>1281</v>
      </c>
      <c r="H843" s="101" t="s">
        <v>22</v>
      </c>
      <c r="J843" s="192">
        <v>222888000</v>
      </c>
      <c r="K843" s="125">
        <v>1.5299999999999999E-2</v>
      </c>
      <c r="L843" s="177">
        <v>44677</v>
      </c>
      <c r="M843" s="110">
        <v>45041</v>
      </c>
      <c r="N843" s="238">
        <f t="shared" si="35"/>
        <v>222888000</v>
      </c>
      <c r="O843" s="244">
        <v>2023</v>
      </c>
      <c r="P843" s="93">
        <f>N843*VLOOKUP(O843,IPC_2024!$A:$C,3,FALSE)</f>
        <v>234478176</v>
      </c>
      <c r="Q843" s="93"/>
      <c r="R843" s="268" t="str">
        <f t="shared" si="36"/>
        <v/>
      </c>
      <c r="S843" s="273"/>
      <c r="T843" s="165"/>
      <c r="U843" s="178"/>
      <c r="V843" s="178"/>
      <c r="W843" s="178"/>
      <c r="X843" s="178"/>
      <c r="Y843" s="178"/>
    </row>
    <row r="844" spans="2:25" ht="15" outlineLevel="2" x14ac:dyDescent="0.25">
      <c r="B844" s="299"/>
      <c r="C844" s="113"/>
      <c r="D844" s="222"/>
      <c r="E844" s="101"/>
      <c r="F844" s="108" t="s">
        <v>36</v>
      </c>
      <c r="G844" s="120" t="s">
        <v>40</v>
      </c>
      <c r="H844" s="101" t="s">
        <v>22</v>
      </c>
      <c r="J844" s="192">
        <v>236934888</v>
      </c>
      <c r="K844" s="125">
        <v>1.5299999999999999E-2</v>
      </c>
      <c r="L844" s="110">
        <v>44770</v>
      </c>
      <c r="M844" s="110">
        <v>45134</v>
      </c>
      <c r="N844" s="238">
        <f t="shared" si="35"/>
        <v>236934888</v>
      </c>
      <c r="O844" s="244">
        <v>2023</v>
      </c>
      <c r="P844" s="93">
        <f>N844*VLOOKUP(O844,IPC_2024!$A:$C,3,FALSE)</f>
        <v>249255502.176</v>
      </c>
      <c r="Q844" s="93"/>
      <c r="R844" s="268" t="str">
        <f t="shared" si="36"/>
        <v/>
      </c>
      <c r="S844" s="273"/>
      <c r="T844" s="179"/>
      <c r="U844" s="112"/>
      <c r="V844" s="112"/>
      <c r="W844" s="112"/>
      <c r="X844" s="112"/>
      <c r="Y844" s="112"/>
    </row>
    <row r="845" spans="2:25" ht="15" outlineLevel="2" x14ac:dyDescent="0.25">
      <c r="B845" s="299"/>
      <c r="C845" s="113"/>
      <c r="D845" s="222"/>
      <c r="E845" s="101"/>
      <c r="F845" s="108" t="s">
        <v>36</v>
      </c>
      <c r="G845" s="120" t="s">
        <v>40</v>
      </c>
      <c r="H845" s="101" t="s">
        <v>22</v>
      </c>
      <c r="J845" s="192">
        <v>328115734</v>
      </c>
      <c r="K845" s="125">
        <v>1.7100000000000001E-2</v>
      </c>
      <c r="L845" s="110">
        <v>44687</v>
      </c>
      <c r="M845" s="110">
        <v>45051</v>
      </c>
      <c r="N845" s="238">
        <f t="shared" si="35"/>
        <v>328115734</v>
      </c>
      <c r="O845" s="244">
        <v>2023</v>
      </c>
      <c r="P845" s="93">
        <f>N845*VLOOKUP(O845,IPC_2024!$A:$C,3,FALSE)</f>
        <v>345177752.16800004</v>
      </c>
      <c r="Q845" s="93"/>
      <c r="R845" s="268" t="str">
        <f t="shared" si="36"/>
        <v/>
      </c>
      <c r="S845" s="273"/>
      <c r="T845" s="179"/>
      <c r="U845" s="112"/>
      <c r="V845" s="112"/>
      <c r="W845" s="112"/>
      <c r="X845" s="112"/>
      <c r="Y845" s="112"/>
    </row>
    <row r="846" spans="2:25" ht="15" outlineLevel="1" x14ac:dyDescent="0.25">
      <c r="B846" s="299"/>
      <c r="C846" s="113"/>
      <c r="D846" s="222"/>
      <c r="E846" s="118" t="s">
        <v>1145</v>
      </c>
      <c r="F846" s="113" t="s">
        <v>1485</v>
      </c>
      <c r="G846" s="101"/>
      <c r="H846" s="101"/>
      <c r="J846" s="163">
        <f>SUM(J843:J845)</f>
        <v>787938622</v>
      </c>
      <c r="K846" s="125"/>
      <c r="L846" s="115"/>
      <c r="M846" s="114"/>
      <c r="N846" s="239">
        <f>SUM(N843:N845)</f>
        <v>787938622</v>
      </c>
      <c r="O846" s="243"/>
      <c r="P846" s="94">
        <f>SUM(P843:P845)</f>
        <v>828911430.3440001</v>
      </c>
      <c r="Q846" s="92" t="s">
        <v>1420</v>
      </c>
      <c r="R846" s="268">
        <f t="shared" si="36"/>
        <v>1.2442847451122722E-2</v>
      </c>
      <c r="S846" s="274"/>
      <c r="T846" s="111"/>
      <c r="U846" s="112"/>
      <c r="V846" s="112"/>
      <c r="W846" s="112"/>
      <c r="X846" s="112"/>
      <c r="Y846" s="112"/>
    </row>
    <row r="847" spans="2:25" ht="15" outlineLevel="1" x14ac:dyDescent="0.25">
      <c r="B847" s="299"/>
      <c r="C847" s="113"/>
      <c r="D847" s="222"/>
      <c r="E847" s="118"/>
      <c r="F847" s="108"/>
      <c r="G847" s="101"/>
      <c r="H847" s="101"/>
      <c r="J847" s="192"/>
      <c r="K847" s="125"/>
      <c r="L847" s="115"/>
      <c r="M847" s="114"/>
      <c r="N847" s="238"/>
      <c r="O847" s="243"/>
      <c r="P847" s="93"/>
      <c r="Q847" s="93"/>
      <c r="R847" s="268" t="str">
        <f t="shared" si="36"/>
        <v/>
      </c>
      <c r="S847" s="274"/>
      <c r="T847" s="111"/>
      <c r="U847" s="112"/>
      <c r="V847" s="112"/>
      <c r="W847" s="112"/>
      <c r="X847" s="112"/>
      <c r="Y847" s="112"/>
    </row>
    <row r="848" spans="2:25" ht="15" outlineLevel="2" x14ac:dyDescent="0.25">
      <c r="B848" s="299"/>
      <c r="C848" s="108" t="s">
        <v>1430</v>
      </c>
      <c r="D848" s="222">
        <v>901706403</v>
      </c>
      <c r="E848" s="101" t="s">
        <v>796</v>
      </c>
      <c r="F848" s="108" t="s">
        <v>329</v>
      </c>
      <c r="G848" s="101"/>
      <c r="H848" s="101" t="s">
        <v>139</v>
      </c>
      <c r="J848" s="192">
        <v>43174333</v>
      </c>
      <c r="K848" s="125"/>
      <c r="L848" s="114"/>
      <c r="M848" s="114" t="s">
        <v>1437</v>
      </c>
      <c r="N848" s="238">
        <f t="shared" si="35"/>
        <v>43174333</v>
      </c>
      <c r="O848" s="243">
        <v>2024</v>
      </c>
      <c r="P848" s="93">
        <f>N848*VLOOKUP(O848,IPC_2024!$A:$C,3,FALSE)</f>
        <v>43174333</v>
      </c>
      <c r="Q848" s="93"/>
      <c r="R848" s="268" t="str">
        <f t="shared" si="36"/>
        <v/>
      </c>
      <c r="S848" s="274"/>
      <c r="T848" s="126"/>
      <c r="U848" s="127"/>
      <c r="V848" s="127"/>
      <c r="W848" s="127"/>
      <c r="X848" s="127"/>
      <c r="Y848" s="127"/>
    </row>
    <row r="849" spans="2:25" ht="25.5" outlineLevel="2" x14ac:dyDescent="0.25">
      <c r="B849" s="299"/>
      <c r="C849" s="108"/>
      <c r="D849" s="222"/>
      <c r="E849" s="101"/>
      <c r="F849" s="137" t="s">
        <v>1296</v>
      </c>
      <c r="G849" s="121"/>
      <c r="H849" s="101"/>
      <c r="J849" s="192">
        <v>3480000</v>
      </c>
      <c r="K849" s="125"/>
      <c r="L849" s="114"/>
      <c r="M849" s="114" t="s">
        <v>1437</v>
      </c>
      <c r="N849" s="238">
        <f t="shared" si="35"/>
        <v>3480000</v>
      </c>
      <c r="O849" s="243">
        <v>2024</v>
      </c>
      <c r="P849" s="93">
        <f>N849*VLOOKUP(O849,IPC_2024!$A:$C,3,FALSE)</f>
        <v>3480000</v>
      </c>
      <c r="Q849" s="93"/>
      <c r="R849" s="268" t="str">
        <f t="shared" si="36"/>
        <v/>
      </c>
      <c r="S849" s="274"/>
      <c r="T849" s="126"/>
      <c r="U849" s="127"/>
      <c r="V849" s="127"/>
      <c r="W849" s="127"/>
      <c r="X849" s="127"/>
      <c r="Y849" s="127"/>
    </row>
    <row r="850" spans="2:25" ht="25.5" outlineLevel="2" x14ac:dyDescent="0.25">
      <c r="B850" s="299"/>
      <c r="C850" s="113"/>
      <c r="D850" s="222"/>
      <c r="E850" s="101"/>
      <c r="F850" s="137" t="s">
        <v>1297</v>
      </c>
      <c r="G850" s="121"/>
      <c r="H850" s="101"/>
      <c r="J850" s="192">
        <v>3480000</v>
      </c>
      <c r="K850" s="125"/>
      <c r="L850" s="114"/>
      <c r="M850" s="114" t="s">
        <v>1437</v>
      </c>
      <c r="N850" s="238">
        <f t="shared" si="35"/>
        <v>3480000</v>
      </c>
      <c r="O850" s="243">
        <v>2024</v>
      </c>
      <c r="P850" s="93">
        <f>N850*VLOOKUP(O850,IPC_2024!$A:$C,3,FALSE)</f>
        <v>3480000</v>
      </c>
      <c r="Q850" s="93"/>
      <c r="R850" s="268" t="str">
        <f t="shared" si="36"/>
        <v/>
      </c>
      <c r="S850" s="274"/>
      <c r="T850" s="126"/>
      <c r="U850" s="127"/>
      <c r="V850" s="127"/>
      <c r="W850" s="127"/>
      <c r="X850" s="127"/>
      <c r="Y850" s="127"/>
    </row>
    <row r="851" spans="2:25" ht="25.5" outlineLevel="2" x14ac:dyDescent="0.25">
      <c r="B851" s="299"/>
      <c r="C851" s="113"/>
      <c r="D851" s="222"/>
      <c r="E851" s="101"/>
      <c r="F851" s="137" t="s">
        <v>1298</v>
      </c>
      <c r="G851" s="121"/>
      <c r="H851" s="101"/>
      <c r="J851" s="192">
        <v>3480000</v>
      </c>
      <c r="K851" s="125"/>
      <c r="L851" s="114"/>
      <c r="M851" s="114" t="s">
        <v>1437</v>
      </c>
      <c r="N851" s="238">
        <f t="shared" si="35"/>
        <v>3480000</v>
      </c>
      <c r="O851" s="243">
        <v>2024</v>
      </c>
      <c r="P851" s="93">
        <f>N851*VLOOKUP(O851,IPC_2024!$A:$C,3,FALSE)</f>
        <v>3480000</v>
      </c>
      <c r="Q851" s="93"/>
      <c r="R851" s="268" t="str">
        <f t="shared" si="36"/>
        <v/>
      </c>
      <c r="S851" s="274"/>
      <c r="T851" s="126"/>
      <c r="U851" s="127"/>
      <c r="V851" s="127"/>
      <c r="W851" s="127"/>
      <c r="X851" s="127"/>
      <c r="Y851" s="127"/>
    </row>
    <row r="852" spans="2:25" ht="25.5" outlineLevel="2" x14ac:dyDescent="0.25">
      <c r="B852" s="299"/>
      <c r="C852" s="113"/>
      <c r="D852" s="222"/>
      <c r="E852" s="101"/>
      <c r="F852" s="137" t="s">
        <v>1299</v>
      </c>
      <c r="G852" s="121"/>
      <c r="H852" s="101"/>
      <c r="J852" s="192">
        <v>3480000</v>
      </c>
      <c r="K852" s="125"/>
      <c r="L852" s="114"/>
      <c r="M852" s="114" t="s">
        <v>1437</v>
      </c>
      <c r="N852" s="238">
        <f t="shared" si="35"/>
        <v>3480000</v>
      </c>
      <c r="O852" s="243">
        <v>2024</v>
      </c>
      <c r="P852" s="93">
        <f>N852*VLOOKUP(O852,IPC_2024!$A:$C,3,FALSE)</f>
        <v>3480000</v>
      </c>
      <c r="Q852" s="93"/>
      <c r="R852" s="268" t="str">
        <f t="shared" si="36"/>
        <v/>
      </c>
      <c r="S852" s="274"/>
      <c r="T852" s="126"/>
      <c r="U852" s="127"/>
      <c r="V852" s="127"/>
      <c r="W852" s="127"/>
      <c r="X852" s="127"/>
      <c r="Y852" s="127"/>
    </row>
    <row r="853" spans="2:25" ht="25.5" outlineLevel="2" x14ac:dyDescent="0.25">
      <c r="B853" s="299"/>
      <c r="C853" s="113"/>
      <c r="D853" s="222"/>
      <c r="E853" s="101"/>
      <c r="F853" s="137" t="s">
        <v>1300</v>
      </c>
      <c r="G853" s="121"/>
      <c r="H853" s="101"/>
      <c r="J853" s="192">
        <v>3480000</v>
      </c>
      <c r="K853" s="125"/>
      <c r="L853" s="114"/>
      <c r="M853" s="114" t="s">
        <v>1437</v>
      </c>
      <c r="N853" s="238">
        <f t="shared" si="35"/>
        <v>3480000</v>
      </c>
      <c r="O853" s="243">
        <v>2024</v>
      </c>
      <c r="P853" s="93">
        <f>N853*VLOOKUP(O853,IPC_2024!$A:$C,3,FALSE)</f>
        <v>3480000</v>
      </c>
      <c r="Q853" s="93"/>
      <c r="R853" s="268" t="str">
        <f t="shared" si="36"/>
        <v/>
      </c>
      <c r="S853" s="274"/>
      <c r="T853" s="126"/>
      <c r="U853" s="127"/>
      <c r="V853" s="127"/>
      <c r="W853" s="127"/>
      <c r="X853" s="127"/>
      <c r="Y853" s="127"/>
    </row>
    <row r="854" spans="2:25" ht="25.5" outlineLevel="2" x14ac:dyDescent="0.25">
      <c r="B854" s="299"/>
      <c r="C854" s="113"/>
      <c r="D854" s="222"/>
      <c r="E854" s="101"/>
      <c r="F854" s="137" t="s">
        <v>1391</v>
      </c>
      <c r="G854" s="121"/>
      <c r="H854" s="101"/>
      <c r="J854" s="192">
        <v>3480000</v>
      </c>
      <c r="K854" s="125"/>
      <c r="L854" s="114"/>
      <c r="M854" s="114" t="s">
        <v>1437</v>
      </c>
      <c r="N854" s="238">
        <f t="shared" si="35"/>
        <v>3480000</v>
      </c>
      <c r="O854" s="243">
        <v>2024</v>
      </c>
      <c r="P854" s="93">
        <f>N854*VLOOKUP(O854,IPC_2024!$A:$C,3,FALSE)</f>
        <v>3480000</v>
      </c>
      <c r="Q854" s="93"/>
      <c r="R854" s="268" t="str">
        <f t="shared" si="36"/>
        <v/>
      </c>
      <c r="S854" s="274"/>
      <c r="T854" s="126"/>
      <c r="U854" s="127"/>
      <c r="V854" s="127"/>
      <c r="W854" s="127"/>
      <c r="X854" s="127"/>
      <c r="Y854" s="127"/>
    </row>
    <row r="855" spans="2:25" ht="25.5" outlineLevel="2" x14ac:dyDescent="0.25">
      <c r="B855" s="299"/>
      <c r="C855" s="113"/>
      <c r="D855" s="222"/>
      <c r="E855" s="101"/>
      <c r="F855" s="137" t="s">
        <v>1392</v>
      </c>
      <c r="G855" s="121"/>
      <c r="H855" s="101"/>
      <c r="J855" s="192">
        <v>3480000</v>
      </c>
      <c r="K855" s="125"/>
      <c r="L855" s="114"/>
      <c r="M855" s="114" t="s">
        <v>1437</v>
      </c>
      <c r="N855" s="238">
        <f t="shared" si="35"/>
        <v>3480000</v>
      </c>
      <c r="O855" s="243">
        <v>2024</v>
      </c>
      <c r="P855" s="93">
        <f>N855*VLOOKUP(O855,IPC_2024!$A:$C,3,FALSE)</f>
        <v>3480000</v>
      </c>
      <c r="Q855" s="93"/>
      <c r="R855" s="268" t="str">
        <f t="shared" si="36"/>
        <v/>
      </c>
      <c r="S855" s="274"/>
      <c r="T855" s="126"/>
      <c r="U855" s="127"/>
      <c r="V855" s="127"/>
      <c r="W855" s="127"/>
      <c r="X855" s="127"/>
      <c r="Y855" s="127"/>
    </row>
    <row r="856" spans="2:25" ht="15" outlineLevel="1" x14ac:dyDescent="0.25">
      <c r="B856" s="299"/>
      <c r="C856" s="113"/>
      <c r="D856" s="222"/>
      <c r="E856" s="118" t="s">
        <v>1196</v>
      </c>
      <c r="F856" s="113" t="s">
        <v>1485</v>
      </c>
      <c r="G856" s="121"/>
      <c r="H856" s="101"/>
      <c r="J856" s="163">
        <f>SUM(J848:J855)</f>
        <v>67534333</v>
      </c>
      <c r="K856" s="125"/>
      <c r="L856" s="114"/>
      <c r="M856" s="114"/>
      <c r="N856" s="239">
        <f>SUM(N848:N855)</f>
        <v>67534333</v>
      </c>
      <c r="O856" s="243"/>
      <c r="P856" s="94">
        <f>SUM(P848:P855)</f>
        <v>67534333</v>
      </c>
      <c r="Q856" s="92" t="s">
        <v>1420</v>
      </c>
      <c r="R856" s="268">
        <f t="shared" si="36"/>
        <v>1.0137625957016767E-3</v>
      </c>
      <c r="S856" s="274"/>
      <c r="T856" s="126"/>
      <c r="U856" s="127"/>
      <c r="V856" s="127"/>
      <c r="W856" s="127"/>
      <c r="X856" s="127"/>
      <c r="Y856" s="127"/>
    </row>
    <row r="857" spans="2:25" ht="15" outlineLevel="1" x14ac:dyDescent="0.25">
      <c r="B857" s="299"/>
      <c r="C857" s="113"/>
      <c r="D857" s="222"/>
      <c r="E857" s="118"/>
      <c r="F857" s="108"/>
      <c r="G857" s="121"/>
      <c r="H857" s="101"/>
      <c r="J857" s="192"/>
      <c r="K857" s="125"/>
      <c r="L857" s="114"/>
      <c r="M857" s="114"/>
      <c r="N857" s="238"/>
      <c r="O857" s="243"/>
      <c r="P857" s="93"/>
      <c r="Q857" s="93"/>
      <c r="R857" s="268" t="str">
        <f t="shared" si="36"/>
        <v/>
      </c>
      <c r="S857" s="274"/>
      <c r="T857" s="126"/>
      <c r="U857" s="127"/>
      <c r="V857" s="127"/>
      <c r="W857" s="127"/>
      <c r="X857" s="127"/>
      <c r="Y857" s="127"/>
    </row>
    <row r="858" spans="2:25" ht="15" outlineLevel="2" x14ac:dyDescent="0.25">
      <c r="B858" s="299"/>
      <c r="C858" s="108" t="s">
        <v>1430</v>
      </c>
      <c r="D858" s="222">
        <v>901117648</v>
      </c>
      <c r="E858" s="101" t="s">
        <v>551</v>
      </c>
      <c r="F858" s="108" t="s">
        <v>680</v>
      </c>
      <c r="G858" s="121" t="s">
        <v>552</v>
      </c>
      <c r="H858" s="101" t="s">
        <v>22</v>
      </c>
      <c r="J858" s="192">
        <v>141742568.06</v>
      </c>
      <c r="K858" s="125"/>
      <c r="L858" s="110">
        <v>44985</v>
      </c>
      <c r="M858" s="110">
        <f>+L858+30</f>
        <v>45015</v>
      </c>
      <c r="N858" s="238">
        <f t="shared" si="35"/>
        <v>141742568.06</v>
      </c>
      <c r="O858" s="244">
        <v>2023</v>
      </c>
      <c r="P858" s="93">
        <f>N858*VLOOKUP(O858,IPC_2024!$A:$C,3,FALSE)</f>
        <v>149113181.59912002</v>
      </c>
      <c r="Q858" s="93"/>
      <c r="R858" s="268" t="str">
        <f t="shared" si="36"/>
        <v/>
      </c>
      <c r="S858" s="273"/>
      <c r="T858" s="111"/>
      <c r="U858" s="112"/>
      <c r="V858" s="112"/>
      <c r="W858" s="112"/>
      <c r="X858" s="112"/>
      <c r="Y858" s="112"/>
    </row>
    <row r="859" spans="2:25" ht="15" outlineLevel="2" x14ac:dyDescent="0.25">
      <c r="B859" s="299"/>
      <c r="C859" s="113"/>
      <c r="D859" s="222"/>
      <c r="E859" s="101"/>
      <c r="F859" s="108" t="s">
        <v>681</v>
      </c>
      <c r="G859" s="121" t="s">
        <v>552</v>
      </c>
      <c r="H859" s="101" t="s">
        <v>22</v>
      </c>
      <c r="J859" s="192">
        <v>120022075.73</v>
      </c>
      <c r="K859" s="125"/>
      <c r="L859" s="110">
        <v>44999</v>
      </c>
      <c r="M859" s="110">
        <f>+L859+30</f>
        <v>45029</v>
      </c>
      <c r="N859" s="238">
        <f t="shared" si="35"/>
        <v>120022075.73</v>
      </c>
      <c r="O859" s="244">
        <v>2023</v>
      </c>
      <c r="P859" s="93">
        <f>N859*VLOOKUP(O859,IPC_2024!$A:$C,3,FALSE)</f>
        <v>126263223.66796</v>
      </c>
      <c r="Q859" s="93"/>
      <c r="R859" s="268" t="str">
        <f t="shared" si="36"/>
        <v/>
      </c>
      <c r="S859" s="273"/>
      <c r="T859" s="111"/>
      <c r="U859" s="112"/>
      <c r="V859" s="112"/>
      <c r="W859" s="112"/>
      <c r="X859" s="112"/>
      <c r="Y859" s="112"/>
    </row>
    <row r="860" spans="2:25" ht="15" outlineLevel="1" x14ac:dyDescent="0.25">
      <c r="B860" s="299"/>
      <c r="C860" s="113"/>
      <c r="D860" s="222"/>
      <c r="E860" s="118" t="s">
        <v>1199</v>
      </c>
      <c r="F860" s="113" t="s">
        <v>1485</v>
      </c>
      <c r="G860" s="121"/>
      <c r="H860" s="101"/>
      <c r="J860" s="163">
        <f>SUM(J858:J859)</f>
        <v>261764643.79000002</v>
      </c>
      <c r="K860" s="125"/>
      <c r="L860" s="110"/>
      <c r="M860" s="110"/>
      <c r="N860" s="239">
        <f>SUM(N858:N859)</f>
        <v>261764643.79000002</v>
      </c>
      <c r="O860" s="244"/>
      <c r="P860" s="94">
        <f>SUM(P858:P859)</f>
        <v>275376405.26708001</v>
      </c>
      <c r="Q860" s="92" t="s">
        <v>1420</v>
      </c>
      <c r="R860" s="268">
        <f t="shared" si="36"/>
        <v>4.133694478015381E-3</v>
      </c>
      <c r="S860" s="273"/>
      <c r="T860" s="111"/>
      <c r="U860" s="112"/>
      <c r="V860" s="112"/>
      <c r="W860" s="112"/>
      <c r="X860" s="112"/>
      <c r="Y860" s="112"/>
    </row>
    <row r="861" spans="2:25" ht="15" outlineLevel="1" x14ac:dyDescent="0.25">
      <c r="B861" s="299"/>
      <c r="C861" s="113"/>
      <c r="D861" s="222"/>
      <c r="E861" s="118"/>
      <c r="F861" s="108"/>
      <c r="G861" s="121"/>
      <c r="H861" s="101"/>
      <c r="J861" s="192"/>
      <c r="K861" s="125"/>
      <c r="L861" s="110"/>
      <c r="M861" s="110"/>
      <c r="N861" s="238"/>
      <c r="O861" s="244"/>
      <c r="P861" s="93"/>
      <c r="Q861" s="93"/>
      <c r="R861" s="268" t="str">
        <f t="shared" si="36"/>
        <v/>
      </c>
      <c r="S861" s="273"/>
      <c r="T861" s="111"/>
      <c r="U861" s="112"/>
      <c r="V861" s="112"/>
      <c r="W861" s="112"/>
      <c r="X861" s="112"/>
      <c r="Y861" s="112"/>
    </row>
    <row r="862" spans="2:25" ht="15" outlineLevel="2" x14ac:dyDescent="0.25">
      <c r="B862" s="299"/>
      <c r="C862" s="108" t="s">
        <v>1430</v>
      </c>
      <c r="D862" s="222">
        <v>830501482</v>
      </c>
      <c r="E862" s="101" t="s">
        <v>714</v>
      </c>
      <c r="F862" s="108" t="s">
        <v>713</v>
      </c>
      <c r="G862" s="101" t="s">
        <v>715</v>
      </c>
      <c r="H862" s="101" t="s">
        <v>22</v>
      </c>
      <c r="J862" s="192">
        <v>3921985</v>
      </c>
      <c r="K862" s="125"/>
      <c r="L862" s="114">
        <v>44733</v>
      </c>
      <c r="M862" s="114">
        <f>+L862+30</f>
        <v>44763</v>
      </c>
      <c r="N862" s="238">
        <f t="shared" ref="N862:N924" si="37">+J862</f>
        <v>3921985</v>
      </c>
      <c r="O862" s="243">
        <v>2022</v>
      </c>
      <c r="P862" s="93">
        <f>N862*VLOOKUP(O862,IPC_2024!$A:$C,3,FALSE)</f>
        <v>4508814.3588159997</v>
      </c>
      <c r="Q862" s="93"/>
      <c r="R862" s="268" t="str">
        <f t="shared" si="36"/>
        <v/>
      </c>
      <c r="S862" s="274"/>
      <c r="T862" s="126"/>
      <c r="U862" s="127"/>
      <c r="V862" s="127"/>
      <c r="W862" s="127"/>
      <c r="X862" s="127"/>
      <c r="Y862" s="127"/>
    </row>
    <row r="863" spans="2:25" ht="15" outlineLevel="2" x14ac:dyDescent="0.25">
      <c r="B863" s="299"/>
      <c r="C863" s="113"/>
      <c r="D863" s="222"/>
      <c r="E863" s="101"/>
      <c r="F863" s="108" t="s">
        <v>716</v>
      </c>
      <c r="G863" s="101" t="s">
        <v>715</v>
      </c>
      <c r="H863" s="101" t="s">
        <v>22</v>
      </c>
      <c r="J863" s="192">
        <v>3921985</v>
      </c>
      <c r="K863" s="125"/>
      <c r="L863" s="114">
        <v>44754</v>
      </c>
      <c r="M863" s="114">
        <f>+L863+30</f>
        <v>44784</v>
      </c>
      <c r="N863" s="238">
        <f t="shared" si="37"/>
        <v>3921985</v>
      </c>
      <c r="O863" s="243">
        <v>2022</v>
      </c>
      <c r="P863" s="93">
        <f>N863*VLOOKUP(O863,IPC_2024!$A:$C,3,FALSE)</f>
        <v>4508814.3588159997</v>
      </c>
      <c r="Q863" s="93"/>
      <c r="R863" s="268" t="str">
        <f t="shared" si="36"/>
        <v/>
      </c>
      <c r="S863" s="274"/>
      <c r="T863" s="126"/>
      <c r="U863" s="127"/>
      <c r="V863" s="127"/>
      <c r="W863" s="127"/>
      <c r="X863" s="127"/>
      <c r="Y863" s="127"/>
    </row>
    <row r="864" spans="2:25" ht="15" outlineLevel="2" x14ac:dyDescent="0.25">
      <c r="B864" s="299"/>
      <c r="C864" s="113"/>
      <c r="D864" s="222"/>
      <c r="E864" s="101"/>
      <c r="F864" s="108" t="s">
        <v>717</v>
      </c>
      <c r="G864" s="101" t="s">
        <v>715</v>
      </c>
      <c r="H864" s="101" t="s">
        <v>22</v>
      </c>
      <c r="J864" s="192">
        <v>3921985</v>
      </c>
      <c r="K864" s="125"/>
      <c r="L864" s="114">
        <v>44781</v>
      </c>
      <c r="M864" s="114">
        <f>+L864+30</f>
        <v>44811</v>
      </c>
      <c r="N864" s="238">
        <f t="shared" si="37"/>
        <v>3921985</v>
      </c>
      <c r="O864" s="243">
        <v>2022</v>
      </c>
      <c r="P864" s="93">
        <f>N864*VLOOKUP(O864,IPC_2024!$A:$C,3,FALSE)</f>
        <v>4508814.3588159997</v>
      </c>
      <c r="Q864" s="93"/>
      <c r="R864" s="268" t="str">
        <f t="shared" si="36"/>
        <v/>
      </c>
      <c r="S864" s="274"/>
      <c r="T864" s="126"/>
      <c r="U864" s="127"/>
      <c r="V864" s="127"/>
      <c r="W864" s="127"/>
      <c r="X864" s="127"/>
      <c r="Y864" s="127"/>
    </row>
    <row r="865" spans="2:25" ht="15" outlineLevel="1" x14ac:dyDescent="0.25">
      <c r="B865" s="299"/>
      <c r="C865" s="113"/>
      <c r="D865" s="222"/>
      <c r="E865" s="118" t="s">
        <v>1201</v>
      </c>
      <c r="F865" s="113" t="s">
        <v>1485</v>
      </c>
      <c r="G865" s="101"/>
      <c r="H865" s="101"/>
      <c r="J865" s="163">
        <f>SUM(J862:J864)</f>
        <v>11765955</v>
      </c>
      <c r="K865" s="125"/>
      <c r="L865" s="114"/>
      <c r="M865" s="114"/>
      <c r="N865" s="239">
        <f>SUM(N862:N864)</f>
        <v>11765955</v>
      </c>
      <c r="O865" s="243"/>
      <c r="P865" s="94">
        <f>SUM(P862:P864)</f>
        <v>13526443.076447999</v>
      </c>
      <c r="Q865" s="92" t="s">
        <v>1420</v>
      </c>
      <c r="R865" s="268">
        <f t="shared" si="36"/>
        <v>2.0304638299738442E-4</v>
      </c>
      <c r="S865" s="274"/>
      <c r="T865" s="126"/>
      <c r="U865" s="127"/>
      <c r="V865" s="127"/>
      <c r="W865" s="127"/>
      <c r="X865" s="127"/>
      <c r="Y865" s="127"/>
    </row>
    <row r="866" spans="2:25" ht="15" outlineLevel="1" x14ac:dyDescent="0.25">
      <c r="B866" s="299"/>
      <c r="C866" s="113"/>
      <c r="D866" s="222"/>
      <c r="E866" s="118"/>
      <c r="F866" s="108"/>
      <c r="G866" s="101"/>
      <c r="H866" s="101"/>
      <c r="J866" s="192"/>
      <c r="K866" s="125"/>
      <c r="L866" s="114"/>
      <c r="M866" s="114"/>
      <c r="N866" s="238"/>
      <c r="O866" s="243"/>
      <c r="P866" s="93"/>
      <c r="Q866" s="93"/>
      <c r="R866" s="268" t="str">
        <f t="shared" si="36"/>
        <v/>
      </c>
      <c r="S866" s="274"/>
      <c r="T866" s="126"/>
      <c r="U866" s="127"/>
      <c r="V866" s="127"/>
      <c r="W866" s="127"/>
      <c r="X866" s="127"/>
      <c r="Y866" s="127"/>
    </row>
    <row r="867" spans="2:25" ht="15" outlineLevel="2" x14ac:dyDescent="0.25">
      <c r="B867" s="299"/>
      <c r="C867" s="108" t="s">
        <v>1430</v>
      </c>
      <c r="D867" s="222">
        <v>900054586</v>
      </c>
      <c r="E867" s="101" t="s">
        <v>170</v>
      </c>
      <c r="F867" s="108" t="s">
        <v>172</v>
      </c>
      <c r="G867" s="121" t="s">
        <v>171</v>
      </c>
      <c r="H867" s="101" t="s">
        <v>22</v>
      </c>
      <c r="J867" s="192">
        <v>3766333.73</v>
      </c>
      <c r="K867" s="125"/>
      <c r="L867" s="114">
        <v>44868</v>
      </c>
      <c r="M867" s="114">
        <f>+L867+30</f>
        <v>44898</v>
      </c>
      <c r="N867" s="238">
        <f t="shared" si="37"/>
        <v>3766333.73</v>
      </c>
      <c r="O867" s="243">
        <v>2022</v>
      </c>
      <c r="P867" s="93">
        <f>N867*VLOOKUP(O867,IPC_2024!$A:$C,3,FALSE)</f>
        <v>4329873.6741514876</v>
      </c>
      <c r="Q867" s="93"/>
      <c r="R867" s="268" t="str">
        <f t="shared" si="36"/>
        <v/>
      </c>
      <c r="S867" s="274"/>
      <c r="T867" s="126"/>
      <c r="U867" s="127"/>
      <c r="V867" s="127"/>
      <c r="W867" s="127"/>
      <c r="X867" s="127"/>
      <c r="Y867" s="127"/>
    </row>
    <row r="868" spans="2:25" ht="15" outlineLevel="2" x14ac:dyDescent="0.25">
      <c r="B868" s="299"/>
      <c r="C868" s="113"/>
      <c r="D868" s="222"/>
      <c r="E868" s="101"/>
      <c r="F868" s="108" t="s">
        <v>173</v>
      </c>
      <c r="G868" s="121" t="s">
        <v>171</v>
      </c>
      <c r="H868" s="101" t="s">
        <v>22</v>
      </c>
      <c r="J868" s="192">
        <v>2975000</v>
      </c>
      <c r="K868" s="125"/>
      <c r="L868" s="114">
        <v>44946</v>
      </c>
      <c r="M868" s="114">
        <f>+L868+30</f>
        <v>44976</v>
      </c>
      <c r="N868" s="238">
        <f t="shared" si="37"/>
        <v>2975000</v>
      </c>
      <c r="O868" s="243">
        <v>2023</v>
      </c>
      <c r="P868" s="93">
        <f>N868*VLOOKUP(O868,IPC_2024!$A:$C,3,FALSE)</f>
        <v>3129700</v>
      </c>
      <c r="Q868" s="93"/>
      <c r="R868" s="268" t="str">
        <f t="shared" si="36"/>
        <v/>
      </c>
      <c r="S868" s="274"/>
      <c r="T868" s="126"/>
      <c r="U868" s="127"/>
      <c r="V868" s="127"/>
      <c r="W868" s="127"/>
      <c r="X868" s="127"/>
      <c r="Y868" s="127"/>
    </row>
    <row r="869" spans="2:25" ht="15" outlineLevel="2" x14ac:dyDescent="0.25">
      <c r="B869" s="299"/>
      <c r="C869" s="113"/>
      <c r="D869" s="222"/>
      <c r="E869" s="101"/>
      <c r="F869" s="108" t="s">
        <v>174</v>
      </c>
      <c r="G869" s="121" t="s">
        <v>171</v>
      </c>
      <c r="H869" s="101" t="s">
        <v>22</v>
      </c>
      <c r="J869" s="192">
        <v>2975000</v>
      </c>
      <c r="K869" s="125"/>
      <c r="L869" s="114">
        <v>44960</v>
      </c>
      <c r="M869" s="114">
        <f>+L869+30</f>
        <v>44990</v>
      </c>
      <c r="N869" s="238">
        <f t="shared" si="37"/>
        <v>2975000</v>
      </c>
      <c r="O869" s="243">
        <v>2023</v>
      </c>
      <c r="P869" s="93">
        <f>N869*VLOOKUP(O869,IPC_2024!$A:$C,3,FALSE)</f>
        <v>3129700</v>
      </c>
      <c r="Q869" s="93"/>
      <c r="R869" s="268" t="str">
        <f t="shared" si="36"/>
        <v/>
      </c>
      <c r="S869" s="274"/>
      <c r="T869" s="126"/>
      <c r="U869" s="127"/>
      <c r="V869" s="127"/>
      <c r="W869" s="127"/>
      <c r="X869" s="127"/>
      <c r="Y869" s="127"/>
    </row>
    <row r="870" spans="2:25" ht="15" outlineLevel="2" x14ac:dyDescent="0.25">
      <c r="B870" s="299"/>
      <c r="C870" s="113"/>
      <c r="D870" s="222"/>
      <c r="E870" s="101"/>
      <c r="F870" s="108" t="s">
        <v>175</v>
      </c>
      <c r="G870" s="121" t="s">
        <v>171</v>
      </c>
      <c r="H870" s="101" t="s">
        <v>22</v>
      </c>
      <c r="J870" s="192">
        <v>3927000</v>
      </c>
      <c r="K870" s="125"/>
      <c r="L870" s="114">
        <v>44988</v>
      </c>
      <c r="M870" s="114">
        <f>+L870+30</f>
        <v>45018</v>
      </c>
      <c r="N870" s="238">
        <f t="shared" si="37"/>
        <v>3927000</v>
      </c>
      <c r="O870" s="243">
        <v>2023</v>
      </c>
      <c r="P870" s="93">
        <f>N870*VLOOKUP(O870,IPC_2024!$A:$C,3,FALSE)</f>
        <v>4131204</v>
      </c>
      <c r="Q870" s="93"/>
      <c r="R870" s="268" t="str">
        <f t="shared" si="36"/>
        <v/>
      </c>
      <c r="S870" s="274"/>
      <c r="T870" s="126"/>
      <c r="U870" s="127"/>
      <c r="V870" s="127"/>
      <c r="W870" s="127"/>
      <c r="X870" s="127"/>
      <c r="Y870" s="127"/>
    </row>
    <row r="871" spans="2:25" ht="15" outlineLevel="1" x14ac:dyDescent="0.25">
      <c r="B871" s="299"/>
      <c r="C871" s="113"/>
      <c r="D871" s="222"/>
      <c r="E871" s="118" t="s">
        <v>1183</v>
      </c>
      <c r="F871" s="113" t="s">
        <v>1485</v>
      </c>
      <c r="G871" s="121"/>
      <c r="H871" s="101"/>
      <c r="J871" s="163">
        <f>SUM(J867:J870)</f>
        <v>13643333.73</v>
      </c>
      <c r="K871" s="125"/>
      <c r="L871" s="114"/>
      <c r="M871" s="114"/>
      <c r="N871" s="239">
        <f>SUM(N867:N870)</f>
        <v>13643333.73</v>
      </c>
      <c r="O871" s="243"/>
      <c r="P871" s="94">
        <f>SUM(P867:P870)</f>
        <v>14720477.674151488</v>
      </c>
      <c r="Q871" s="92" t="s">
        <v>1420</v>
      </c>
      <c r="R871" s="268">
        <f t="shared" si="36"/>
        <v>2.2097011984876483E-4</v>
      </c>
      <c r="S871" s="274"/>
      <c r="T871" s="166"/>
      <c r="U871" s="127"/>
      <c r="V871" s="127"/>
      <c r="W871" s="127"/>
      <c r="X871" s="127"/>
      <c r="Y871" s="127"/>
    </row>
    <row r="872" spans="2:25" ht="15" outlineLevel="1" x14ac:dyDescent="0.25">
      <c r="B872" s="299"/>
      <c r="C872" s="113"/>
      <c r="D872" s="222"/>
      <c r="E872" s="118"/>
      <c r="F872" s="108"/>
      <c r="G872" s="121"/>
      <c r="H872" s="101"/>
      <c r="J872" s="192"/>
      <c r="K872" s="125"/>
      <c r="L872" s="114"/>
      <c r="M872" s="114"/>
      <c r="N872" s="238"/>
      <c r="O872" s="243"/>
      <c r="P872" s="93"/>
      <c r="Q872" s="93"/>
      <c r="R872" s="268" t="str">
        <f t="shared" si="36"/>
        <v/>
      </c>
      <c r="S872" s="274"/>
      <c r="T872" s="166"/>
      <c r="U872" s="127"/>
      <c r="V872" s="127"/>
      <c r="W872" s="127"/>
      <c r="X872" s="127"/>
      <c r="Y872" s="127"/>
    </row>
    <row r="873" spans="2:25" ht="15" outlineLevel="2" x14ac:dyDescent="0.25">
      <c r="B873" s="299"/>
      <c r="C873" s="108" t="s">
        <v>1430</v>
      </c>
      <c r="D873" s="222">
        <v>901550459</v>
      </c>
      <c r="E873" s="101" t="s">
        <v>324</v>
      </c>
      <c r="F873" s="108" t="s">
        <v>323</v>
      </c>
      <c r="G873" s="101" t="s">
        <v>325</v>
      </c>
      <c r="H873" s="101" t="s">
        <v>22</v>
      </c>
      <c r="J873" s="163">
        <v>2769188</v>
      </c>
      <c r="K873" s="125"/>
      <c r="L873" s="114">
        <v>45054</v>
      </c>
      <c r="M873" s="114">
        <f>+L873+30</f>
        <v>45084</v>
      </c>
      <c r="N873" s="239">
        <f t="shared" si="37"/>
        <v>2769188</v>
      </c>
      <c r="O873" s="243">
        <v>2023</v>
      </c>
      <c r="P873" s="94">
        <f>N873*VLOOKUP(O873,IPC_2024!$A:$C,3,FALSE)</f>
        <v>2913185.7760000001</v>
      </c>
      <c r="Q873" s="92" t="s">
        <v>1420</v>
      </c>
      <c r="R873" s="268">
        <f t="shared" si="36"/>
        <v>4.3730035418265898E-5</v>
      </c>
      <c r="S873" s="274"/>
      <c r="T873" s="126"/>
      <c r="U873" s="127"/>
      <c r="V873" s="127"/>
      <c r="W873" s="127"/>
      <c r="X873" s="127"/>
      <c r="Y873" s="127"/>
    </row>
    <row r="874" spans="2:25" ht="15" outlineLevel="1" x14ac:dyDescent="0.25">
      <c r="B874" s="299"/>
      <c r="C874" s="113"/>
      <c r="D874" s="222"/>
      <c r="E874" s="118"/>
      <c r="F874" s="108"/>
      <c r="G874" s="101"/>
      <c r="H874" s="101"/>
      <c r="J874" s="192"/>
      <c r="K874" s="125"/>
      <c r="L874" s="114"/>
      <c r="M874" s="114"/>
      <c r="N874" s="238"/>
      <c r="O874" s="243"/>
      <c r="P874" s="93"/>
      <c r="Q874" s="93"/>
      <c r="R874" s="268" t="str">
        <f t="shared" si="36"/>
        <v/>
      </c>
      <c r="S874" s="274"/>
      <c r="T874" s="126"/>
      <c r="U874" s="127"/>
      <c r="V874" s="127"/>
      <c r="W874" s="127"/>
      <c r="X874" s="127"/>
      <c r="Y874" s="127"/>
    </row>
    <row r="875" spans="2:25" ht="15" outlineLevel="2" x14ac:dyDescent="0.25">
      <c r="B875" s="299"/>
      <c r="C875" s="108" t="s">
        <v>1430</v>
      </c>
      <c r="D875" s="222">
        <v>901128697</v>
      </c>
      <c r="E875" s="101" t="s">
        <v>683</v>
      </c>
      <c r="F875" s="108" t="s">
        <v>682</v>
      </c>
      <c r="G875" s="121" t="s">
        <v>684</v>
      </c>
      <c r="H875" s="101" t="s">
        <v>22</v>
      </c>
      <c r="J875" s="192">
        <v>1266389</v>
      </c>
      <c r="K875" s="125"/>
      <c r="L875" s="110">
        <v>45033</v>
      </c>
      <c r="M875" s="110">
        <f t="shared" ref="M875:M884" si="38">+L875+30</f>
        <v>45063</v>
      </c>
      <c r="N875" s="238">
        <f t="shared" si="37"/>
        <v>1266389</v>
      </c>
      <c r="O875" s="244">
        <v>2023</v>
      </c>
      <c r="P875" s="93">
        <f>N875*VLOOKUP(O875,IPC_2024!$A:$C,3,FALSE)</f>
        <v>1332241.2280000001</v>
      </c>
      <c r="Q875" s="93"/>
      <c r="R875" s="268" t="str">
        <f t="shared" si="36"/>
        <v/>
      </c>
      <c r="S875" s="273"/>
      <c r="T875" s="111"/>
      <c r="U875" s="112"/>
      <c r="V875" s="112"/>
      <c r="W875" s="112"/>
      <c r="X875" s="112"/>
      <c r="Y875" s="112"/>
    </row>
    <row r="876" spans="2:25" ht="15" outlineLevel="2" x14ac:dyDescent="0.25">
      <c r="B876" s="299"/>
      <c r="C876" s="113"/>
      <c r="D876" s="222"/>
      <c r="E876" s="101"/>
      <c r="F876" s="108" t="s">
        <v>685</v>
      </c>
      <c r="G876" s="121" t="s">
        <v>684</v>
      </c>
      <c r="H876" s="101" t="s">
        <v>22</v>
      </c>
      <c r="J876" s="192">
        <v>19969204</v>
      </c>
      <c r="K876" s="125"/>
      <c r="L876" s="110">
        <v>45033</v>
      </c>
      <c r="M876" s="110">
        <f t="shared" si="38"/>
        <v>45063</v>
      </c>
      <c r="N876" s="238">
        <f t="shared" si="37"/>
        <v>19969204</v>
      </c>
      <c r="O876" s="244">
        <v>2023</v>
      </c>
      <c r="P876" s="93">
        <f>N876*VLOOKUP(O876,IPC_2024!$A:$C,3,FALSE)</f>
        <v>21007602.607999999</v>
      </c>
      <c r="Q876" s="93"/>
      <c r="R876" s="268" t="str">
        <f t="shared" si="36"/>
        <v/>
      </c>
      <c r="S876" s="273"/>
      <c r="T876" s="111"/>
      <c r="U876" s="112"/>
      <c r="V876" s="112"/>
      <c r="W876" s="112"/>
      <c r="X876" s="112"/>
      <c r="Y876" s="112"/>
    </row>
    <row r="877" spans="2:25" ht="15" outlineLevel="2" x14ac:dyDescent="0.25">
      <c r="B877" s="299"/>
      <c r="C877" s="113"/>
      <c r="D877" s="222"/>
      <c r="E877" s="101"/>
      <c r="F877" s="108" t="s">
        <v>686</v>
      </c>
      <c r="G877" s="121" t="s">
        <v>684</v>
      </c>
      <c r="H877" s="101" t="s">
        <v>22</v>
      </c>
      <c r="J877" s="192">
        <v>972253</v>
      </c>
      <c r="K877" s="125"/>
      <c r="L877" s="110">
        <v>45044</v>
      </c>
      <c r="M877" s="110">
        <f t="shared" si="38"/>
        <v>45074</v>
      </c>
      <c r="N877" s="238">
        <f t="shared" si="37"/>
        <v>972253</v>
      </c>
      <c r="O877" s="244">
        <v>2023</v>
      </c>
      <c r="P877" s="93">
        <f>N877*VLOOKUP(O877,IPC_2024!$A:$C,3,FALSE)</f>
        <v>1022810.1560000001</v>
      </c>
      <c r="Q877" s="93"/>
      <c r="R877" s="268" t="str">
        <f t="shared" si="36"/>
        <v/>
      </c>
      <c r="S877" s="273"/>
      <c r="T877" s="111"/>
      <c r="U877" s="112"/>
      <c r="V877" s="112"/>
      <c r="W877" s="112"/>
      <c r="X877" s="112"/>
      <c r="Y877" s="112"/>
    </row>
    <row r="878" spans="2:25" ht="15" outlineLevel="2" x14ac:dyDescent="0.25">
      <c r="B878" s="299"/>
      <c r="C878" s="113"/>
      <c r="D878" s="222"/>
      <c r="E878" s="101"/>
      <c r="F878" s="108" t="s">
        <v>687</v>
      </c>
      <c r="G878" s="121" t="s">
        <v>684</v>
      </c>
      <c r="H878" s="101" t="s">
        <v>22</v>
      </c>
      <c r="J878" s="192">
        <v>14460007</v>
      </c>
      <c r="K878" s="125"/>
      <c r="L878" s="110">
        <v>45062</v>
      </c>
      <c r="M878" s="110">
        <f t="shared" si="38"/>
        <v>45092</v>
      </c>
      <c r="N878" s="238">
        <f t="shared" si="37"/>
        <v>14460007</v>
      </c>
      <c r="O878" s="244">
        <v>2023</v>
      </c>
      <c r="P878" s="93">
        <f>N878*VLOOKUP(O878,IPC_2024!$A:$C,3,FALSE)</f>
        <v>15211927.364</v>
      </c>
      <c r="Q878" s="93"/>
      <c r="R878" s="268" t="str">
        <f t="shared" si="36"/>
        <v/>
      </c>
      <c r="S878" s="273"/>
      <c r="T878" s="111"/>
      <c r="U878" s="112"/>
      <c r="V878" s="112"/>
      <c r="W878" s="112"/>
      <c r="X878" s="112"/>
      <c r="Y878" s="112"/>
    </row>
    <row r="879" spans="2:25" ht="15" outlineLevel="2" x14ac:dyDescent="0.25">
      <c r="B879" s="299"/>
      <c r="C879" s="113"/>
      <c r="D879" s="222"/>
      <c r="E879" s="101"/>
      <c r="F879" s="108" t="s">
        <v>688</v>
      </c>
      <c r="G879" s="121" t="s">
        <v>684</v>
      </c>
      <c r="H879" s="101" t="s">
        <v>22</v>
      </c>
      <c r="J879" s="192">
        <v>954495</v>
      </c>
      <c r="K879" s="125"/>
      <c r="L879" s="110">
        <v>45062</v>
      </c>
      <c r="M879" s="110">
        <f t="shared" si="38"/>
        <v>45092</v>
      </c>
      <c r="N879" s="238">
        <f t="shared" si="37"/>
        <v>954495</v>
      </c>
      <c r="O879" s="244">
        <v>2023</v>
      </c>
      <c r="P879" s="93">
        <f>N879*VLOOKUP(O879,IPC_2024!$A:$C,3,FALSE)</f>
        <v>1004128.74</v>
      </c>
      <c r="Q879" s="93"/>
      <c r="R879" s="268" t="str">
        <f t="shared" si="36"/>
        <v/>
      </c>
      <c r="S879" s="273"/>
      <c r="T879" s="111"/>
      <c r="U879" s="112"/>
      <c r="V879" s="112"/>
      <c r="W879" s="112"/>
      <c r="X879" s="112"/>
      <c r="Y879" s="112"/>
    </row>
    <row r="880" spans="2:25" ht="15" outlineLevel="2" x14ac:dyDescent="0.25">
      <c r="B880" s="299"/>
      <c r="C880" s="113"/>
      <c r="D880" s="222"/>
      <c r="E880" s="101"/>
      <c r="F880" s="108" t="s">
        <v>689</v>
      </c>
      <c r="G880" s="121" t="s">
        <v>684</v>
      </c>
      <c r="H880" s="101" t="s">
        <v>22</v>
      </c>
      <c r="J880" s="192">
        <v>7606884</v>
      </c>
      <c r="K880" s="125"/>
      <c r="L880" s="110">
        <v>45090</v>
      </c>
      <c r="M880" s="110">
        <f t="shared" si="38"/>
        <v>45120</v>
      </c>
      <c r="N880" s="238">
        <f t="shared" si="37"/>
        <v>7606884</v>
      </c>
      <c r="O880" s="244">
        <v>2023</v>
      </c>
      <c r="P880" s="93">
        <f>N880*VLOOKUP(O880,IPC_2024!$A:$C,3,FALSE)</f>
        <v>8002441.9680000003</v>
      </c>
      <c r="Q880" s="93"/>
      <c r="R880" s="268" t="str">
        <f t="shared" si="36"/>
        <v/>
      </c>
      <c r="S880" s="273"/>
      <c r="T880" s="111"/>
      <c r="U880" s="112"/>
      <c r="V880" s="112"/>
      <c r="W880" s="112"/>
      <c r="X880" s="112"/>
      <c r="Y880" s="112"/>
    </row>
    <row r="881" spans="2:25" ht="15" outlineLevel="2" x14ac:dyDescent="0.25">
      <c r="B881" s="299"/>
      <c r="C881" s="113"/>
      <c r="D881" s="222"/>
      <c r="E881" s="101"/>
      <c r="F881" s="108" t="s">
        <v>690</v>
      </c>
      <c r="G881" s="121" t="s">
        <v>684</v>
      </c>
      <c r="H881" s="101" t="s">
        <v>22</v>
      </c>
      <c r="J881" s="192">
        <v>11087990</v>
      </c>
      <c r="K881" s="125"/>
      <c r="L881" s="110">
        <v>45100</v>
      </c>
      <c r="M881" s="110">
        <f t="shared" si="38"/>
        <v>45130</v>
      </c>
      <c r="N881" s="238">
        <f t="shared" si="37"/>
        <v>11087990</v>
      </c>
      <c r="O881" s="244">
        <v>2023</v>
      </c>
      <c r="P881" s="93">
        <f>N881*VLOOKUP(O881,IPC_2024!$A:$C,3,FALSE)</f>
        <v>11664565.48</v>
      </c>
      <c r="Q881" s="93"/>
      <c r="R881" s="268" t="str">
        <f t="shared" si="36"/>
        <v/>
      </c>
      <c r="S881" s="273"/>
      <c r="T881" s="111"/>
      <c r="U881" s="112"/>
      <c r="V881" s="112"/>
      <c r="W881" s="112"/>
      <c r="X881" s="112"/>
      <c r="Y881" s="112"/>
    </row>
    <row r="882" spans="2:25" ht="15" outlineLevel="2" x14ac:dyDescent="0.25">
      <c r="B882" s="299"/>
      <c r="C882" s="113"/>
      <c r="D882" s="222"/>
      <c r="E882" s="101"/>
      <c r="F882" s="108" t="s">
        <v>691</v>
      </c>
      <c r="G882" s="121" t="s">
        <v>684</v>
      </c>
      <c r="H882" s="101" t="s">
        <v>22</v>
      </c>
      <c r="J882" s="192">
        <v>10805738</v>
      </c>
      <c r="K882" s="125"/>
      <c r="L882" s="110">
        <v>45124</v>
      </c>
      <c r="M882" s="110">
        <f t="shared" si="38"/>
        <v>45154</v>
      </c>
      <c r="N882" s="238">
        <f t="shared" si="37"/>
        <v>10805738</v>
      </c>
      <c r="O882" s="244">
        <v>2023</v>
      </c>
      <c r="P882" s="93">
        <f>N882*VLOOKUP(O882,IPC_2024!$A:$C,3,FALSE)</f>
        <v>11367636.376</v>
      </c>
      <c r="Q882" s="93"/>
      <c r="R882" s="268" t="str">
        <f t="shared" si="36"/>
        <v/>
      </c>
      <c r="S882" s="273"/>
      <c r="T882" s="111"/>
      <c r="U882" s="112"/>
      <c r="V882" s="112"/>
      <c r="W882" s="112"/>
      <c r="X882" s="112"/>
      <c r="Y882" s="112"/>
    </row>
    <row r="883" spans="2:25" ht="15" outlineLevel="2" x14ac:dyDescent="0.25">
      <c r="B883" s="299"/>
      <c r="C883" s="113"/>
      <c r="D883" s="222"/>
      <c r="E883" s="101"/>
      <c r="F883" s="108" t="s">
        <v>692</v>
      </c>
      <c r="G883" s="121" t="s">
        <v>684</v>
      </c>
      <c r="H883" s="101" t="s">
        <v>22</v>
      </c>
      <c r="J883" s="192">
        <v>10954222</v>
      </c>
      <c r="K883" s="125"/>
      <c r="L883" s="110">
        <v>45124</v>
      </c>
      <c r="M883" s="110">
        <f t="shared" si="38"/>
        <v>45154</v>
      </c>
      <c r="N883" s="238">
        <f t="shared" si="37"/>
        <v>10954222</v>
      </c>
      <c r="O883" s="244">
        <v>2023</v>
      </c>
      <c r="P883" s="93">
        <f>N883*VLOOKUP(O883,IPC_2024!$A:$C,3,FALSE)</f>
        <v>11523841.544</v>
      </c>
      <c r="Q883" s="93"/>
      <c r="R883" s="268" t="str">
        <f t="shared" si="36"/>
        <v/>
      </c>
      <c r="S883" s="273"/>
      <c r="T883" s="111"/>
      <c r="U883" s="112"/>
      <c r="V883" s="112"/>
      <c r="W883" s="112"/>
      <c r="X883" s="112"/>
      <c r="Y883" s="112"/>
    </row>
    <row r="884" spans="2:25" ht="15" outlineLevel="2" x14ac:dyDescent="0.25">
      <c r="B884" s="299"/>
      <c r="C884" s="113"/>
      <c r="D884" s="222"/>
      <c r="E884" s="101"/>
      <c r="F884" s="108" t="s">
        <v>693</v>
      </c>
      <c r="G884" s="121" t="s">
        <v>684</v>
      </c>
      <c r="H884" s="101" t="s">
        <v>22</v>
      </c>
      <c r="J884" s="192">
        <v>8078882</v>
      </c>
      <c r="K884" s="125"/>
      <c r="L884" s="110">
        <v>45132</v>
      </c>
      <c r="M884" s="110">
        <f t="shared" si="38"/>
        <v>45162</v>
      </c>
      <c r="N884" s="238">
        <f t="shared" si="37"/>
        <v>8078882</v>
      </c>
      <c r="O884" s="244">
        <v>2023</v>
      </c>
      <c r="P884" s="93">
        <f>N884*VLOOKUP(O884,IPC_2024!$A:$C,3,FALSE)</f>
        <v>8498983.8640000001</v>
      </c>
      <c r="Q884" s="93"/>
      <c r="R884" s="268" t="str">
        <f t="shared" si="36"/>
        <v/>
      </c>
      <c r="S884" s="273"/>
      <c r="T884" s="111"/>
      <c r="U884" s="112"/>
      <c r="V884" s="112"/>
      <c r="W884" s="112"/>
      <c r="X884" s="112"/>
      <c r="Y884" s="112"/>
    </row>
    <row r="885" spans="2:25" ht="15" outlineLevel="1" x14ac:dyDescent="0.25">
      <c r="B885" s="299"/>
      <c r="C885" s="113"/>
      <c r="D885" s="222"/>
      <c r="E885" s="118" t="s">
        <v>1200</v>
      </c>
      <c r="F885" s="113" t="s">
        <v>1485</v>
      </c>
      <c r="G885" s="121"/>
      <c r="H885" s="101"/>
      <c r="J885" s="163">
        <f>SUM(J875:J884)</f>
        <v>86156064</v>
      </c>
      <c r="K885" s="125"/>
      <c r="L885" s="110"/>
      <c r="M885" s="110"/>
      <c r="N885" s="239">
        <f>SUM(N875:N884)</f>
        <v>86156064</v>
      </c>
      <c r="O885" s="244"/>
      <c r="P885" s="94">
        <f>SUM(P875:P884)</f>
        <v>90636179.328000009</v>
      </c>
      <c r="Q885" s="92" t="s">
        <v>1420</v>
      </c>
      <c r="R885" s="268">
        <f t="shared" si="36"/>
        <v>1.3605460265674935E-3</v>
      </c>
      <c r="S885" s="273"/>
      <c r="T885" s="111"/>
      <c r="U885" s="112"/>
      <c r="V885" s="112"/>
      <c r="W885" s="112"/>
      <c r="X885" s="112"/>
      <c r="Y885" s="112"/>
    </row>
    <row r="886" spans="2:25" ht="15" outlineLevel="1" x14ac:dyDescent="0.25">
      <c r="B886" s="299"/>
      <c r="C886" s="113"/>
      <c r="D886" s="222"/>
      <c r="E886" s="118"/>
      <c r="F886" s="108"/>
      <c r="G886" s="121"/>
      <c r="H886" s="101"/>
      <c r="J886" s="192"/>
      <c r="K886" s="125"/>
      <c r="L886" s="110"/>
      <c r="M886" s="110"/>
      <c r="N886" s="238"/>
      <c r="O886" s="244"/>
      <c r="P886" s="93"/>
      <c r="Q886" s="93"/>
      <c r="R886" s="268" t="str">
        <f t="shared" si="36"/>
        <v/>
      </c>
      <c r="S886" s="273"/>
      <c r="T886" s="111"/>
      <c r="U886" s="112"/>
      <c r="V886" s="112"/>
      <c r="W886" s="112"/>
      <c r="X886" s="112"/>
      <c r="Y886" s="112"/>
    </row>
    <row r="887" spans="2:25" ht="15" outlineLevel="2" x14ac:dyDescent="0.25">
      <c r="B887" s="299"/>
      <c r="C887" s="108" t="s">
        <v>1430</v>
      </c>
      <c r="D887" s="222">
        <v>805008748</v>
      </c>
      <c r="E887" s="101" t="s">
        <v>669</v>
      </c>
      <c r="F887" s="108" t="s">
        <v>668</v>
      </c>
      <c r="G887" s="121" t="s">
        <v>670</v>
      </c>
      <c r="H887" s="101" t="s">
        <v>22</v>
      </c>
      <c r="J887" s="163">
        <v>1585679</v>
      </c>
      <c r="K887" s="125"/>
      <c r="L887" s="110">
        <v>45007</v>
      </c>
      <c r="M887" s="110">
        <f>+L887+30</f>
        <v>45037</v>
      </c>
      <c r="N887" s="239">
        <f t="shared" si="37"/>
        <v>1585679</v>
      </c>
      <c r="O887" s="244">
        <v>2023</v>
      </c>
      <c r="P887" s="94">
        <f>N887*VLOOKUP(O887,IPC_2024!$A:$C,3,FALSE)</f>
        <v>1668134.308</v>
      </c>
      <c r="Q887" s="92" t="s">
        <v>1420</v>
      </c>
      <c r="R887" s="268">
        <f t="shared" si="36"/>
        <v>2.5040480758980773E-5</v>
      </c>
      <c r="S887" s="273"/>
      <c r="T887" s="111"/>
      <c r="U887" s="112"/>
      <c r="V887" s="112"/>
      <c r="W887" s="112"/>
      <c r="X887" s="112"/>
      <c r="Y887" s="112"/>
    </row>
    <row r="888" spans="2:25" ht="15" outlineLevel="1" x14ac:dyDescent="0.25">
      <c r="B888" s="299"/>
      <c r="C888" s="113"/>
      <c r="D888" s="222"/>
      <c r="E888" s="118"/>
      <c r="F888" s="108"/>
      <c r="G888" s="121"/>
      <c r="H888" s="101"/>
      <c r="J888" s="192"/>
      <c r="K888" s="125"/>
      <c r="L888" s="110"/>
      <c r="M888" s="110"/>
      <c r="N888" s="238"/>
      <c r="O888" s="244"/>
      <c r="P888" s="93"/>
      <c r="Q888" s="93"/>
      <c r="R888" s="268" t="str">
        <f t="shared" si="36"/>
        <v/>
      </c>
      <c r="S888" s="273"/>
      <c r="T888" s="111"/>
      <c r="U888" s="112"/>
      <c r="V888" s="112"/>
      <c r="W888" s="112"/>
      <c r="X888" s="112"/>
      <c r="Y888" s="112"/>
    </row>
    <row r="889" spans="2:25" ht="15" outlineLevel="2" x14ac:dyDescent="0.25">
      <c r="B889" s="299"/>
      <c r="C889" s="108" t="s">
        <v>1430</v>
      </c>
      <c r="D889" s="222">
        <v>35496405</v>
      </c>
      <c r="E889" s="101" t="s">
        <v>45</v>
      </c>
      <c r="F889" s="108" t="s">
        <v>36</v>
      </c>
      <c r="G889" s="121" t="s">
        <v>46</v>
      </c>
      <c r="H889" s="101" t="s">
        <v>22</v>
      </c>
      <c r="J889" s="163">
        <v>80000000</v>
      </c>
      <c r="K889" s="125">
        <v>1.4999999999999999E-2</v>
      </c>
      <c r="L889" s="114">
        <v>44218</v>
      </c>
      <c r="M889" s="114">
        <v>44218</v>
      </c>
      <c r="N889" s="239">
        <f t="shared" si="37"/>
        <v>80000000</v>
      </c>
      <c r="O889" s="243">
        <v>2021</v>
      </c>
      <c r="P889" s="94">
        <f>N889*VLOOKUP(O889,IPC_2024!$A:$C,3,FALSE)</f>
        <v>104036518.29760002</v>
      </c>
      <c r="Q889" s="92" t="s">
        <v>1420</v>
      </c>
      <c r="R889" s="268">
        <f t="shared" si="36"/>
        <v>1.5616994519978449E-3</v>
      </c>
      <c r="S889" s="274" t="s">
        <v>1791</v>
      </c>
      <c r="T889" s="165"/>
      <c r="U889" s="127"/>
      <c r="V889" s="127"/>
      <c r="W889" s="127"/>
      <c r="X889" s="127"/>
      <c r="Y889" s="127"/>
    </row>
    <row r="890" spans="2:25" ht="15" outlineLevel="1" x14ac:dyDescent="0.25">
      <c r="B890" s="299"/>
      <c r="C890" s="113"/>
      <c r="D890" s="222"/>
      <c r="E890" s="118"/>
      <c r="F890" s="108"/>
      <c r="G890" s="121"/>
      <c r="H890" s="101"/>
      <c r="J890" s="192"/>
      <c r="K890" s="125"/>
      <c r="L890" s="114"/>
      <c r="M890" s="114"/>
      <c r="N890" s="238"/>
      <c r="O890" s="243"/>
      <c r="P890" s="93"/>
      <c r="Q890" s="93"/>
      <c r="R890" s="268" t="str">
        <f t="shared" si="36"/>
        <v/>
      </c>
      <c r="S890" s="274"/>
      <c r="T890" s="126"/>
      <c r="U890" s="127"/>
      <c r="V890" s="127"/>
      <c r="W890" s="127"/>
      <c r="X890" s="127"/>
      <c r="Y890" s="127"/>
    </row>
    <row r="891" spans="2:25" ht="15" outlineLevel="2" x14ac:dyDescent="0.25">
      <c r="B891" s="299"/>
      <c r="C891" s="108" t="s">
        <v>1430</v>
      </c>
      <c r="D891" s="222">
        <v>35499830</v>
      </c>
      <c r="E891" s="101" t="s">
        <v>43</v>
      </c>
      <c r="F891" s="108" t="s">
        <v>36</v>
      </c>
      <c r="G891" s="121" t="s">
        <v>1283</v>
      </c>
      <c r="H891" s="101" t="s">
        <v>22</v>
      </c>
      <c r="I891" s="101" t="s">
        <v>1282</v>
      </c>
      <c r="J891" s="163">
        <v>150000000</v>
      </c>
      <c r="K891" s="125">
        <v>1.4999999999999999E-2</v>
      </c>
      <c r="L891" s="114">
        <v>43865</v>
      </c>
      <c r="M891" s="114">
        <v>44195</v>
      </c>
      <c r="N891" s="239">
        <f t="shared" si="37"/>
        <v>150000000</v>
      </c>
      <c r="O891" s="243">
        <v>2020</v>
      </c>
      <c r="P891" s="94">
        <f>N891*VLOOKUP(O891,IPC_2024!$A:$C,3,FALSE)</f>
        <v>206031319.92360961</v>
      </c>
      <c r="Q891" s="92" t="s">
        <v>1420</v>
      </c>
      <c r="R891" s="268">
        <f t="shared" si="36"/>
        <v>3.0927505522502321E-3</v>
      </c>
      <c r="S891" s="274" t="s">
        <v>1791</v>
      </c>
      <c r="T891" s="126"/>
      <c r="U891" s="127"/>
      <c r="V891" s="127"/>
      <c r="W891" s="127"/>
      <c r="X891" s="127"/>
      <c r="Y891" s="127"/>
    </row>
    <row r="892" spans="2:25" ht="15" outlineLevel="1" x14ac:dyDescent="0.25">
      <c r="B892" s="299"/>
      <c r="C892" s="113"/>
      <c r="D892" s="222"/>
      <c r="E892" s="118"/>
      <c r="F892" s="108"/>
      <c r="G892" s="121"/>
      <c r="H892" s="101"/>
      <c r="J892" s="192"/>
      <c r="K892" s="125"/>
      <c r="L892" s="114"/>
      <c r="M892" s="114"/>
      <c r="N892" s="238"/>
      <c r="O892" s="243"/>
      <c r="P892" s="93"/>
      <c r="Q892" s="93"/>
      <c r="R892" s="268" t="str">
        <f t="shared" si="36"/>
        <v/>
      </c>
      <c r="S892" s="274"/>
      <c r="T892" s="126"/>
      <c r="U892" s="127"/>
      <c r="V892" s="127"/>
      <c r="W892" s="127"/>
      <c r="X892" s="127"/>
      <c r="Y892" s="127"/>
    </row>
    <row r="893" spans="2:25" ht="15" outlineLevel="2" x14ac:dyDescent="0.25">
      <c r="B893" s="299"/>
      <c r="C893" s="108" t="s">
        <v>1430</v>
      </c>
      <c r="D893" s="222">
        <v>11381077</v>
      </c>
      <c r="E893" s="101" t="s">
        <v>385</v>
      </c>
      <c r="F893" s="108" t="s">
        <v>730</v>
      </c>
      <c r="G893" s="121" t="s">
        <v>386</v>
      </c>
      <c r="H893" s="101" t="s">
        <v>22</v>
      </c>
      <c r="J893" s="192">
        <v>1420750</v>
      </c>
      <c r="K893" s="125"/>
      <c r="L893" s="114">
        <v>45183</v>
      </c>
      <c r="M893" s="114">
        <v>45166</v>
      </c>
      <c r="N893" s="238">
        <f t="shared" si="37"/>
        <v>1420750</v>
      </c>
      <c r="O893" s="244">
        <v>2023</v>
      </c>
      <c r="P893" s="93">
        <f>N893*VLOOKUP(O893,IPC_2024!$A:$C,3,FALSE)</f>
        <v>1494629</v>
      </c>
      <c r="Q893" s="93"/>
      <c r="R893" s="268" t="str">
        <f t="shared" si="36"/>
        <v/>
      </c>
      <c r="S893" s="274"/>
      <c r="T893" s="126"/>
      <c r="U893" s="127"/>
      <c r="V893" s="127"/>
      <c r="W893" s="127"/>
      <c r="X893" s="127"/>
      <c r="Y893" s="127"/>
    </row>
    <row r="894" spans="2:25" ht="15" outlineLevel="2" x14ac:dyDescent="0.25">
      <c r="B894" s="299"/>
      <c r="C894" s="113"/>
      <c r="D894" s="222"/>
      <c r="E894" s="101"/>
      <c r="F894" s="108" t="s">
        <v>731</v>
      </c>
      <c r="G894" s="121" t="s">
        <v>386</v>
      </c>
      <c r="H894" s="101" t="s">
        <v>22</v>
      </c>
      <c r="J894" s="192">
        <v>1174570</v>
      </c>
      <c r="K894" s="125"/>
      <c r="L894" s="114">
        <v>45168</v>
      </c>
      <c r="M894" s="114">
        <v>45168</v>
      </c>
      <c r="N894" s="238">
        <f t="shared" si="37"/>
        <v>1174570</v>
      </c>
      <c r="O894" s="244">
        <v>2023</v>
      </c>
      <c r="P894" s="93">
        <f>N894*VLOOKUP(O894,IPC_2024!$A:$C,3,FALSE)</f>
        <v>1235647.6400000001</v>
      </c>
      <c r="Q894" s="93"/>
      <c r="R894" s="268" t="str">
        <f t="shared" si="36"/>
        <v/>
      </c>
      <c r="S894" s="274"/>
      <c r="T894" s="126"/>
      <c r="U894" s="127"/>
      <c r="V894" s="127"/>
      <c r="W894" s="127"/>
      <c r="X894" s="127"/>
      <c r="Y894" s="127"/>
    </row>
    <row r="895" spans="2:25" ht="15" outlineLevel="2" x14ac:dyDescent="0.25">
      <c r="B895" s="299"/>
      <c r="C895" s="113"/>
      <c r="D895" s="222"/>
      <c r="E895" s="101"/>
      <c r="F895" s="108" t="s">
        <v>731</v>
      </c>
      <c r="G895" s="121" t="s">
        <v>386</v>
      </c>
      <c r="H895" s="101" t="s">
        <v>22</v>
      </c>
      <c r="J895" s="192">
        <v>756142</v>
      </c>
      <c r="K895" s="125"/>
      <c r="L895" s="114">
        <v>45114</v>
      </c>
      <c r="M895" s="114">
        <f>+L895+30</f>
        <v>45144</v>
      </c>
      <c r="N895" s="238">
        <f t="shared" si="37"/>
        <v>756142</v>
      </c>
      <c r="O895" s="244">
        <v>2023</v>
      </c>
      <c r="P895" s="93">
        <f>N895*VLOOKUP(O895,IPC_2024!$A:$C,3,FALSE)</f>
        <v>795461.38400000008</v>
      </c>
      <c r="Q895" s="93"/>
      <c r="R895" s="268" t="str">
        <f t="shared" si="36"/>
        <v/>
      </c>
      <c r="S895" s="274"/>
      <c r="T895" s="126"/>
      <c r="U895" s="127"/>
      <c r="V895" s="127"/>
      <c r="W895" s="127"/>
      <c r="X895" s="127"/>
      <c r="Y895" s="127"/>
    </row>
    <row r="896" spans="2:25" ht="15" outlineLevel="2" x14ac:dyDescent="0.25">
      <c r="B896" s="299"/>
      <c r="C896" s="113"/>
      <c r="D896" s="222"/>
      <c r="E896" s="101"/>
      <c r="F896" s="108" t="s">
        <v>731</v>
      </c>
      <c r="G896" s="121" t="s">
        <v>386</v>
      </c>
      <c r="H896" s="101" t="s">
        <v>22</v>
      </c>
      <c r="J896" s="192">
        <v>972062</v>
      </c>
      <c r="K896" s="125"/>
      <c r="L896" s="114">
        <v>45114</v>
      </c>
      <c r="M896" s="114">
        <f>+L896+30</f>
        <v>45144</v>
      </c>
      <c r="N896" s="238">
        <f t="shared" si="37"/>
        <v>972062</v>
      </c>
      <c r="O896" s="244">
        <v>2023</v>
      </c>
      <c r="P896" s="93">
        <f>N896*VLOOKUP(O896,IPC_2024!$A:$C,3,FALSE)</f>
        <v>1022609.224</v>
      </c>
      <c r="Q896" s="93"/>
      <c r="R896" s="268" t="str">
        <f t="shared" si="36"/>
        <v/>
      </c>
      <c r="S896" s="274"/>
      <c r="T896" s="126"/>
      <c r="U896" s="127"/>
      <c r="V896" s="127"/>
      <c r="W896" s="127"/>
      <c r="X896" s="127"/>
      <c r="Y896" s="127"/>
    </row>
    <row r="897" spans="2:25" ht="15" outlineLevel="2" x14ac:dyDescent="0.25">
      <c r="B897" s="299"/>
      <c r="C897" s="113"/>
      <c r="D897" s="222"/>
      <c r="E897" s="101"/>
      <c r="F897" s="108" t="s">
        <v>731</v>
      </c>
      <c r="G897" s="121" t="s">
        <v>386</v>
      </c>
      <c r="H897" s="101" t="s">
        <v>22</v>
      </c>
      <c r="J897" s="192">
        <v>1223313</v>
      </c>
      <c r="K897" s="125"/>
      <c r="L897" s="114">
        <v>45114</v>
      </c>
      <c r="M897" s="114">
        <f>+L897+30</f>
        <v>45144</v>
      </c>
      <c r="N897" s="238">
        <f t="shared" si="37"/>
        <v>1223313</v>
      </c>
      <c r="O897" s="244">
        <v>2023</v>
      </c>
      <c r="P897" s="93">
        <f>N897*VLOOKUP(O897,IPC_2024!$A:$C,3,FALSE)</f>
        <v>1286925.2760000001</v>
      </c>
      <c r="Q897" s="93"/>
      <c r="R897" s="268" t="str">
        <f t="shared" si="36"/>
        <v/>
      </c>
      <c r="S897" s="274"/>
      <c r="T897" s="126"/>
      <c r="U897" s="127"/>
      <c r="V897" s="127"/>
      <c r="W897" s="127"/>
      <c r="X897" s="127"/>
      <c r="Y897" s="127"/>
    </row>
    <row r="898" spans="2:25" ht="15" outlineLevel="2" x14ac:dyDescent="0.25">
      <c r="B898" s="299"/>
      <c r="C898" s="113"/>
      <c r="D898" s="222"/>
      <c r="E898" s="101"/>
      <c r="F898" s="108" t="s">
        <v>731</v>
      </c>
      <c r="G898" s="121" t="s">
        <v>386</v>
      </c>
      <c r="H898" s="101" t="s">
        <v>22</v>
      </c>
      <c r="J898" s="192">
        <v>900624</v>
      </c>
      <c r="K898" s="125"/>
      <c r="L898" s="114">
        <v>45115</v>
      </c>
      <c r="M898" s="114">
        <f>+L898+30</f>
        <v>45145</v>
      </c>
      <c r="N898" s="238">
        <f t="shared" si="37"/>
        <v>900624</v>
      </c>
      <c r="O898" s="244">
        <v>2023</v>
      </c>
      <c r="P898" s="93">
        <f>N898*VLOOKUP(O898,IPC_2024!$A:$C,3,FALSE)</f>
        <v>947456.44800000009</v>
      </c>
      <c r="Q898" s="93"/>
      <c r="R898" s="268" t="str">
        <f t="shared" si="36"/>
        <v/>
      </c>
      <c r="S898" s="274"/>
      <c r="T898" s="126"/>
      <c r="U898" s="127"/>
      <c r="V898" s="127"/>
      <c r="W898" s="127"/>
      <c r="X898" s="127"/>
      <c r="Y898" s="127"/>
    </row>
    <row r="899" spans="2:25" ht="15" outlineLevel="1" x14ac:dyDescent="0.25">
      <c r="B899" s="299"/>
      <c r="C899" s="113"/>
      <c r="D899" s="222"/>
      <c r="E899" s="118" t="s">
        <v>1141</v>
      </c>
      <c r="F899" s="113" t="s">
        <v>1485</v>
      </c>
      <c r="G899" s="121"/>
      <c r="H899" s="101"/>
      <c r="J899" s="163">
        <f>SUM(J893:J898)</f>
        <v>6447461</v>
      </c>
      <c r="K899" s="125"/>
      <c r="L899" s="114"/>
      <c r="M899" s="114"/>
      <c r="N899" s="239">
        <f>SUM(N893:N898)</f>
        <v>6447461</v>
      </c>
      <c r="O899" s="243"/>
      <c r="P899" s="94">
        <f>SUM(P893:P898)</f>
        <v>6782728.9720000001</v>
      </c>
      <c r="Q899" s="92" t="s">
        <v>1420</v>
      </c>
      <c r="R899" s="268">
        <f t="shared" si="36"/>
        <v>1.0181601895136339E-4</v>
      </c>
      <c r="S899" s="274"/>
      <c r="T899" s="126"/>
      <c r="U899" s="127"/>
      <c r="V899" s="127"/>
      <c r="W899" s="127"/>
      <c r="X899" s="127"/>
      <c r="Y899" s="127"/>
    </row>
    <row r="900" spans="2:25" ht="15" outlineLevel="1" x14ac:dyDescent="0.25">
      <c r="B900" s="299"/>
      <c r="C900" s="113"/>
      <c r="D900" s="222"/>
      <c r="E900" s="118"/>
      <c r="F900" s="108"/>
      <c r="G900" s="121"/>
      <c r="H900" s="101"/>
      <c r="J900" s="192"/>
      <c r="K900" s="125"/>
      <c r="L900" s="114"/>
      <c r="M900" s="114"/>
      <c r="N900" s="238"/>
      <c r="O900" s="243"/>
      <c r="P900" s="93"/>
      <c r="Q900" s="93"/>
      <c r="R900" s="268" t="str">
        <f t="shared" si="36"/>
        <v/>
      </c>
      <c r="S900" s="274"/>
      <c r="T900" s="126"/>
      <c r="U900" s="127"/>
      <c r="V900" s="127"/>
      <c r="W900" s="127"/>
      <c r="X900" s="127"/>
      <c r="Y900" s="127"/>
    </row>
    <row r="901" spans="2:25" ht="15" outlineLevel="2" x14ac:dyDescent="0.25">
      <c r="B901" s="299"/>
      <c r="C901" s="108" t="s">
        <v>1430</v>
      </c>
      <c r="D901" s="222">
        <v>16702446</v>
      </c>
      <c r="E901" s="101" t="s">
        <v>733</v>
      </c>
      <c r="F901" s="108" t="s">
        <v>732</v>
      </c>
      <c r="G901" s="121" t="s">
        <v>734</v>
      </c>
      <c r="H901" s="101" t="s">
        <v>22</v>
      </c>
      <c r="J901" s="192">
        <v>1710000</v>
      </c>
      <c r="K901" s="125"/>
      <c r="L901" s="114">
        <v>44998</v>
      </c>
      <c r="M901" s="114">
        <f>+L901+30</f>
        <v>45028</v>
      </c>
      <c r="N901" s="238">
        <f t="shared" si="37"/>
        <v>1710000</v>
      </c>
      <c r="O901" s="244">
        <v>2023</v>
      </c>
      <c r="P901" s="93">
        <f>N901*VLOOKUP(O901,IPC_2024!$A:$C,3,FALSE)</f>
        <v>1798920</v>
      </c>
      <c r="Q901" s="93"/>
      <c r="R901" s="268" t="str">
        <f t="shared" si="36"/>
        <v/>
      </c>
      <c r="S901" s="274"/>
      <c r="T901" s="126"/>
      <c r="U901" s="127"/>
      <c r="V901" s="127"/>
      <c r="W901" s="127"/>
      <c r="X901" s="127"/>
      <c r="Y901" s="127"/>
    </row>
    <row r="902" spans="2:25" ht="15" outlineLevel="2" x14ac:dyDescent="0.25">
      <c r="B902" s="299"/>
      <c r="C902" s="113"/>
      <c r="D902" s="222"/>
      <c r="E902" s="101"/>
      <c r="F902" s="108" t="s">
        <v>735</v>
      </c>
      <c r="G902" s="121" t="s">
        <v>734</v>
      </c>
      <c r="H902" s="101" t="s">
        <v>22</v>
      </c>
      <c r="J902" s="192">
        <v>1710000</v>
      </c>
      <c r="K902" s="125"/>
      <c r="L902" s="114">
        <v>45006</v>
      </c>
      <c r="M902" s="114">
        <f>+L902+30</f>
        <v>45036</v>
      </c>
      <c r="N902" s="238">
        <f t="shared" si="37"/>
        <v>1710000</v>
      </c>
      <c r="O902" s="244">
        <v>2023</v>
      </c>
      <c r="P902" s="93">
        <f>N902*VLOOKUP(O902,IPC_2024!$A:$C,3,FALSE)</f>
        <v>1798920</v>
      </c>
      <c r="Q902" s="93"/>
      <c r="R902" s="268" t="str">
        <f t="shared" ref="R902:R965" si="39">IF(Q902="TOTAL",P902/$P$1153,"")</f>
        <v/>
      </c>
      <c r="S902" s="274"/>
      <c r="T902" s="126"/>
      <c r="U902" s="127"/>
      <c r="V902" s="127"/>
      <c r="W902" s="127"/>
      <c r="X902" s="127"/>
      <c r="Y902" s="127"/>
    </row>
    <row r="903" spans="2:25" ht="15" outlineLevel="2" x14ac:dyDescent="0.25">
      <c r="B903" s="299"/>
      <c r="C903" s="113"/>
      <c r="D903" s="222"/>
      <c r="E903" s="101"/>
      <c r="F903" s="108" t="s">
        <v>736</v>
      </c>
      <c r="G903" s="121" t="s">
        <v>734</v>
      </c>
      <c r="H903" s="101" t="s">
        <v>22</v>
      </c>
      <c r="J903" s="192">
        <v>1710000</v>
      </c>
      <c r="K903" s="125"/>
      <c r="L903" s="114">
        <v>45090</v>
      </c>
      <c r="M903" s="114">
        <f>+L903+30</f>
        <v>45120</v>
      </c>
      <c r="N903" s="238">
        <f t="shared" si="37"/>
        <v>1710000</v>
      </c>
      <c r="O903" s="244">
        <v>2023</v>
      </c>
      <c r="P903" s="93">
        <f>N903*VLOOKUP(O903,IPC_2024!$A:$C,3,FALSE)</f>
        <v>1798920</v>
      </c>
      <c r="Q903" s="93"/>
      <c r="R903" s="268" t="str">
        <f t="shared" si="39"/>
        <v/>
      </c>
      <c r="S903" s="274"/>
      <c r="T903" s="126"/>
      <c r="U903" s="127"/>
      <c r="V903" s="127"/>
      <c r="W903" s="127"/>
      <c r="X903" s="127"/>
      <c r="Y903" s="127"/>
    </row>
    <row r="904" spans="2:25" ht="15" outlineLevel="2" x14ac:dyDescent="0.25">
      <c r="B904" s="299"/>
      <c r="C904" s="113"/>
      <c r="D904" s="222"/>
      <c r="E904" s="101"/>
      <c r="F904" s="108" t="s">
        <v>736</v>
      </c>
      <c r="G904" s="121" t="s">
        <v>734</v>
      </c>
      <c r="H904" s="101" t="s">
        <v>22</v>
      </c>
      <c r="J904" s="192">
        <v>1710000</v>
      </c>
      <c r="K904" s="125"/>
      <c r="L904" s="114">
        <v>45177</v>
      </c>
      <c r="M904" s="114">
        <f>+L904+30</f>
        <v>45207</v>
      </c>
      <c r="N904" s="238">
        <f t="shared" si="37"/>
        <v>1710000</v>
      </c>
      <c r="O904" s="244">
        <v>2023</v>
      </c>
      <c r="P904" s="93">
        <f>N904*VLOOKUP(O904,IPC_2024!$A:$C,3,FALSE)</f>
        <v>1798920</v>
      </c>
      <c r="Q904" s="93"/>
      <c r="R904" s="268" t="str">
        <f t="shared" si="39"/>
        <v/>
      </c>
      <c r="S904" s="274"/>
      <c r="T904" s="126"/>
      <c r="U904" s="127"/>
      <c r="V904" s="127"/>
      <c r="W904" s="127"/>
      <c r="X904" s="127"/>
      <c r="Y904" s="127"/>
    </row>
    <row r="905" spans="2:25" ht="15" outlineLevel="1" x14ac:dyDescent="0.25">
      <c r="B905" s="299"/>
      <c r="C905" s="113"/>
      <c r="D905" s="222"/>
      <c r="E905" s="118" t="s">
        <v>1203</v>
      </c>
      <c r="F905" s="113" t="s">
        <v>1485</v>
      </c>
      <c r="G905" s="121"/>
      <c r="H905" s="101"/>
      <c r="J905" s="163">
        <f>SUM(J901:J904)</f>
        <v>6840000</v>
      </c>
      <c r="K905" s="125"/>
      <c r="L905" s="114"/>
      <c r="M905" s="114"/>
      <c r="N905" s="239">
        <f>SUM(N901:N904)</f>
        <v>6840000</v>
      </c>
      <c r="O905" s="243"/>
      <c r="P905" s="94">
        <f>SUM(P901:P904)</f>
        <v>7195680</v>
      </c>
      <c r="Q905" s="92" t="s">
        <v>1420</v>
      </c>
      <c r="R905" s="268">
        <f t="shared" si="39"/>
        <v>1.08014855712555E-4</v>
      </c>
      <c r="S905" s="274"/>
      <c r="T905" s="126"/>
      <c r="U905" s="127"/>
      <c r="V905" s="127"/>
      <c r="W905" s="127"/>
      <c r="X905" s="127"/>
      <c r="Y905" s="127"/>
    </row>
    <row r="906" spans="2:25" ht="15" outlineLevel="1" x14ac:dyDescent="0.25">
      <c r="B906" s="299"/>
      <c r="C906" s="113"/>
      <c r="D906" s="222"/>
      <c r="E906" s="118"/>
      <c r="F906" s="108"/>
      <c r="G906" s="121"/>
      <c r="H906" s="101"/>
      <c r="J906" s="192"/>
      <c r="K906" s="125"/>
      <c r="L906" s="114"/>
      <c r="M906" s="114"/>
      <c r="N906" s="238"/>
      <c r="O906" s="243"/>
      <c r="P906" s="93"/>
      <c r="Q906" s="93"/>
      <c r="R906" s="268" t="str">
        <f t="shared" si="39"/>
        <v/>
      </c>
      <c r="S906" s="274"/>
      <c r="T906" s="126"/>
      <c r="U906" s="127"/>
      <c r="V906" s="127"/>
      <c r="W906" s="127"/>
      <c r="X906" s="127"/>
      <c r="Y906" s="127"/>
    </row>
    <row r="907" spans="2:25" ht="15" outlineLevel="2" x14ac:dyDescent="0.25">
      <c r="B907" s="299"/>
      <c r="C907" s="108" t="s">
        <v>1430</v>
      </c>
      <c r="D907" s="222">
        <v>41304119</v>
      </c>
      <c r="E907" s="101" t="s">
        <v>47</v>
      </c>
      <c r="F907" s="108" t="s">
        <v>36</v>
      </c>
      <c r="G907" s="121" t="s">
        <v>48</v>
      </c>
      <c r="H907" s="101" t="s">
        <v>22</v>
      </c>
      <c r="J907" s="163">
        <v>250000000</v>
      </c>
      <c r="K907" s="125">
        <v>1.4999999999999999E-2</v>
      </c>
      <c r="L907" s="114">
        <v>44469</v>
      </c>
      <c r="M907" s="114">
        <v>44469</v>
      </c>
      <c r="N907" s="239">
        <f t="shared" si="37"/>
        <v>250000000</v>
      </c>
      <c r="O907" s="243">
        <v>2021</v>
      </c>
      <c r="P907" s="94">
        <f>N907*VLOOKUP(O907,IPC_2024!$A:$C,3,FALSE)</f>
        <v>325114119.68000001</v>
      </c>
      <c r="Q907" s="92" t="s">
        <v>1420</v>
      </c>
      <c r="R907" s="268">
        <f t="shared" si="39"/>
        <v>4.8803107874932647E-3</v>
      </c>
      <c r="S907" s="274" t="s">
        <v>1791</v>
      </c>
      <c r="T907" s="126"/>
      <c r="U907" s="127"/>
      <c r="V907" s="127"/>
      <c r="W907" s="127"/>
      <c r="X907" s="127"/>
      <c r="Y907" s="127"/>
    </row>
    <row r="908" spans="2:25" ht="15" outlineLevel="1" x14ac:dyDescent="0.25">
      <c r="B908" s="299"/>
      <c r="C908" s="113"/>
      <c r="D908" s="222"/>
      <c r="E908" s="118"/>
      <c r="F908" s="108"/>
      <c r="G908" s="121"/>
      <c r="H908" s="101"/>
      <c r="J908" s="192"/>
      <c r="K908" s="125"/>
      <c r="L908" s="114"/>
      <c r="M908" s="114"/>
      <c r="N908" s="238"/>
      <c r="O908" s="243"/>
      <c r="P908" s="93"/>
      <c r="Q908" s="93"/>
      <c r="R908" s="268" t="str">
        <f t="shared" si="39"/>
        <v/>
      </c>
      <c r="S908" s="274"/>
      <c r="T908" s="126"/>
      <c r="U908" s="127"/>
      <c r="V908" s="127"/>
      <c r="W908" s="127"/>
      <c r="X908" s="127"/>
      <c r="Y908" s="127"/>
    </row>
    <row r="909" spans="2:25" ht="15" outlineLevel="1" x14ac:dyDescent="0.25">
      <c r="B909" s="299"/>
      <c r="C909" s="108" t="s">
        <v>1430</v>
      </c>
      <c r="D909" s="222">
        <v>12137629</v>
      </c>
      <c r="E909" s="101" t="s">
        <v>49</v>
      </c>
      <c r="F909" s="108" t="s">
        <v>36</v>
      </c>
      <c r="G909" s="121" t="s">
        <v>50</v>
      </c>
      <c r="H909" s="101" t="s">
        <v>22</v>
      </c>
      <c r="J909" s="192">
        <v>150000000</v>
      </c>
      <c r="K909" s="125">
        <f>+(1+16%)^(0.0833333333333333)-1</f>
        <v>1.2445137919713467E-2</v>
      </c>
      <c r="L909" s="114">
        <v>43662</v>
      </c>
      <c r="M909" s="114">
        <v>43815</v>
      </c>
      <c r="N909" s="238">
        <f t="shared" si="37"/>
        <v>150000000</v>
      </c>
      <c r="O909" s="243">
        <v>2019</v>
      </c>
      <c r="P909" s="93">
        <f>N909*VLOOKUP(O909,IPC_2024!$A:$C,3,FALSE)</f>
        <v>209348424.17437974</v>
      </c>
      <c r="Q909" s="93"/>
      <c r="R909" s="268" t="str">
        <f t="shared" si="39"/>
        <v/>
      </c>
      <c r="S909" s="274"/>
      <c r="T909" s="111"/>
      <c r="U909" s="112"/>
      <c r="V909" s="112"/>
      <c r="W909" s="112"/>
      <c r="X909" s="112"/>
      <c r="Y909" s="112"/>
    </row>
    <row r="910" spans="2:25" ht="15" outlineLevel="2" x14ac:dyDescent="0.25">
      <c r="B910" s="299"/>
      <c r="C910" s="113"/>
      <c r="D910" s="222"/>
      <c r="E910" s="101"/>
      <c r="F910" s="108" t="s">
        <v>36</v>
      </c>
      <c r="G910" s="121" t="s">
        <v>50</v>
      </c>
      <c r="H910" s="101" t="s">
        <v>22</v>
      </c>
      <c r="J910" s="192">
        <v>70000000</v>
      </c>
      <c r="K910" s="125">
        <v>0.03</v>
      </c>
      <c r="L910" s="114">
        <v>44244</v>
      </c>
      <c r="M910" s="114">
        <v>44333</v>
      </c>
      <c r="N910" s="238">
        <f t="shared" si="37"/>
        <v>70000000</v>
      </c>
      <c r="O910" s="243">
        <v>2021</v>
      </c>
      <c r="P910" s="93">
        <f>N910*VLOOKUP(O910,IPC_2024!$A:$C,3,FALSE)</f>
        <v>91031953.510400012</v>
      </c>
      <c r="Q910" s="93"/>
      <c r="R910" s="268" t="str">
        <f t="shared" si="39"/>
        <v/>
      </c>
      <c r="S910" s="274"/>
      <c r="T910" s="126"/>
      <c r="U910" s="127"/>
      <c r="V910" s="127"/>
      <c r="W910" s="127"/>
      <c r="X910" s="127"/>
      <c r="Y910" s="127"/>
    </row>
    <row r="911" spans="2:25" ht="15" outlineLevel="2" x14ac:dyDescent="0.25">
      <c r="B911" s="299"/>
      <c r="C911" s="113"/>
      <c r="D911" s="222"/>
      <c r="E911" s="118" t="s">
        <v>1143</v>
      </c>
      <c r="F911" s="113" t="s">
        <v>1485</v>
      </c>
      <c r="G911" s="121"/>
      <c r="H911" s="101"/>
      <c r="J911" s="163">
        <f>SUM(J909:J910)</f>
        <v>220000000</v>
      </c>
      <c r="K911" s="125"/>
      <c r="L911" s="114"/>
      <c r="M911" s="114"/>
      <c r="N911" s="239">
        <f>SUM(N909:N910)</f>
        <v>220000000</v>
      </c>
      <c r="O911" s="243"/>
      <c r="P911" s="94">
        <f>SUM(P909:P910)</f>
        <v>300380377.68477976</v>
      </c>
      <c r="Q911" s="92" t="s">
        <v>1420</v>
      </c>
      <c r="R911" s="268">
        <f t="shared" si="39"/>
        <v>4.5090308566395751E-3</v>
      </c>
      <c r="S911" s="274"/>
      <c r="T911" s="126"/>
      <c r="U911" s="127"/>
      <c r="V911" s="127"/>
      <c r="W911" s="127"/>
      <c r="X911" s="127"/>
      <c r="Y911" s="127"/>
    </row>
    <row r="912" spans="2:25" ht="15" outlineLevel="1" x14ac:dyDescent="0.25">
      <c r="B912" s="299"/>
      <c r="C912" s="113"/>
      <c r="D912" s="222"/>
      <c r="E912" s="118"/>
      <c r="F912" s="108"/>
      <c r="G912" s="121"/>
      <c r="H912" s="101"/>
      <c r="J912" s="192"/>
      <c r="K912" s="125"/>
      <c r="L912" s="114"/>
      <c r="M912" s="114"/>
      <c r="N912" s="238"/>
      <c r="O912" s="243"/>
      <c r="P912" s="93"/>
      <c r="Q912" s="93"/>
      <c r="R912" s="268" t="str">
        <f t="shared" si="39"/>
        <v/>
      </c>
      <c r="S912" s="274"/>
      <c r="T912" s="126"/>
      <c r="U912" s="127"/>
      <c r="V912" s="127"/>
      <c r="W912" s="127"/>
      <c r="X912" s="127"/>
      <c r="Y912" s="127"/>
    </row>
    <row r="913" spans="2:25" ht="15" outlineLevel="2" x14ac:dyDescent="0.25">
      <c r="B913" s="299"/>
      <c r="C913" s="108" t="s">
        <v>1430</v>
      </c>
      <c r="D913" s="222">
        <v>800218794</v>
      </c>
      <c r="E913" s="101" t="s">
        <v>260</v>
      </c>
      <c r="F913" s="108" t="s">
        <v>259</v>
      </c>
      <c r="G913" s="101" t="s">
        <v>261</v>
      </c>
      <c r="H913" s="101" t="s">
        <v>22</v>
      </c>
      <c r="J913" s="192">
        <v>197598</v>
      </c>
      <c r="K913" s="125"/>
      <c r="L913" s="114">
        <v>45141</v>
      </c>
      <c r="M913" s="114">
        <v>45141</v>
      </c>
      <c r="N913" s="238">
        <f t="shared" si="37"/>
        <v>197598</v>
      </c>
      <c r="O913" s="243">
        <v>2023</v>
      </c>
      <c r="P913" s="93">
        <f>N913*VLOOKUP(O913,IPC_2024!$A:$C,3,FALSE)</f>
        <v>207873.09600000002</v>
      </c>
      <c r="Q913" s="93"/>
      <c r="R913" s="268" t="str">
        <f t="shared" si="39"/>
        <v/>
      </c>
      <c r="S913" s="274"/>
      <c r="T913" s="126"/>
      <c r="U913" s="127"/>
      <c r="V913" s="127"/>
      <c r="W913" s="127"/>
      <c r="X913" s="127"/>
      <c r="Y913" s="127"/>
    </row>
    <row r="914" spans="2:25" ht="15" outlineLevel="2" x14ac:dyDescent="0.25">
      <c r="B914" s="299"/>
      <c r="C914" s="113"/>
      <c r="D914" s="222"/>
      <c r="E914" s="101"/>
      <c r="F914" s="108" t="s">
        <v>259</v>
      </c>
      <c r="G914" s="101" t="s">
        <v>261</v>
      </c>
      <c r="H914" s="101" t="s">
        <v>22</v>
      </c>
      <c r="J914" s="192">
        <v>743179</v>
      </c>
      <c r="K914" s="125"/>
      <c r="L914" s="114">
        <v>45141</v>
      </c>
      <c r="M914" s="114">
        <v>45141</v>
      </c>
      <c r="N914" s="238">
        <f t="shared" si="37"/>
        <v>743179</v>
      </c>
      <c r="O914" s="243">
        <v>2023</v>
      </c>
      <c r="P914" s="93">
        <f>N914*VLOOKUP(O914,IPC_2024!$A:$C,3,FALSE)</f>
        <v>781824.30800000008</v>
      </c>
      <c r="Q914" s="93"/>
      <c r="R914" s="268" t="str">
        <f t="shared" si="39"/>
        <v/>
      </c>
      <c r="S914" s="274"/>
      <c r="T914" s="126"/>
      <c r="U914" s="127"/>
      <c r="V914" s="127"/>
      <c r="W914" s="127"/>
      <c r="X914" s="127"/>
      <c r="Y914" s="127"/>
    </row>
    <row r="915" spans="2:25" ht="15" outlineLevel="2" x14ac:dyDescent="0.25">
      <c r="B915" s="299"/>
      <c r="C915" s="113"/>
      <c r="D915" s="222"/>
      <c r="E915" s="101"/>
      <c r="F915" s="108" t="s">
        <v>259</v>
      </c>
      <c r="G915" s="101" t="s">
        <v>261</v>
      </c>
      <c r="H915" s="101" t="s">
        <v>22</v>
      </c>
      <c r="J915" s="192">
        <v>943005</v>
      </c>
      <c r="K915" s="125"/>
      <c r="L915" s="114">
        <v>45141</v>
      </c>
      <c r="M915" s="114">
        <v>45141</v>
      </c>
      <c r="N915" s="238">
        <f t="shared" si="37"/>
        <v>943005</v>
      </c>
      <c r="O915" s="243">
        <v>2023</v>
      </c>
      <c r="P915" s="93">
        <f>N915*VLOOKUP(O915,IPC_2024!$A:$C,3,FALSE)</f>
        <v>992041.26</v>
      </c>
      <c r="Q915" s="93"/>
      <c r="R915" s="268" t="str">
        <f t="shared" si="39"/>
        <v/>
      </c>
      <c r="S915" s="274"/>
      <c r="T915" s="126"/>
      <c r="U915" s="127"/>
      <c r="V915" s="127"/>
      <c r="W915" s="127"/>
      <c r="X915" s="127"/>
      <c r="Y915" s="127"/>
    </row>
    <row r="916" spans="2:25" ht="15" outlineLevel="2" x14ac:dyDescent="0.25">
      <c r="B916" s="299"/>
      <c r="C916" s="113"/>
      <c r="D916" s="222"/>
      <c r="E916" s="101"/>
      <c r="F916" s="108" t="s">
        <v>259</v>
      </c>
      <c r="G916" s="101" t="s">
        <v>261</v>
      </c>
      <c r="H916" s="101" t="s">
        <v>22</v>
      </c>
      <c r="J916" s="192">
        <v>782922</v>
      </c>
      <c r="K916" s="125"/>
      <c r="L916" s="114">
        <v>45172</v>
      </c>
      <c r="M916" s="114">
        <f t="shared" ref="M916:M921" si="40">+L916+30</f>
        <v>45202</v>
      </c>
      <c r="N916" s="238">
        <f t="shared" si="37"/>
        <v>782922</v>
      </c>
      <c r="O916" s="243">
        <v>2023</v>
      </c>
      <c r="P916" s="93">
        <f>N916*VLOOKUP(O916,IPC_2024!$A:$C,3,FALSE)</f>
        <v>823633.94400000002</v>
      </c>
      <c r="Q916" s="93"/>
      <c r="R916" s="268" t="str">
        <f t="shared" si="39"/>
        <v/>
      </c>
      <c r="S916" s="274"/>
      <c r="T916" s="126"/>
      <c r="U916" s="127"/>
      <c r="V916" s="127"/>
      <c r="W916" s="127"/>
      <c r="X916" s="127"/>
      <c r="Y916" s="127"/>
    </row>
    <row r="917" spans="2:25" ht="15" outlineLevel="2" x14ac:dyDescent="0.25">
      <c r="B917" s="299"/>
      <c r="C917" s="113"/>
      <c r="D917" s="222"/>
      <c r="E917" s="101"/>
      <c r="F917" s="108" t="s">
        <v>259</v>
      </c>
      <c r="G917" s="101" t="s">
        <v>261</v>
      </c>
      <c r="H917" s="101" t="s">
        <v>22</v>
      </c>
      <c r="J917" s="192">
        <v>923173</v>
      </c>
      <c r="K917" s="125"/>
      <c r="L917" s="114">
        <v>45172</v>
      </c>
      <c r="M917" s="114">
        <f t="shared" si="40"/>
        <v>45202</v>
      </c>
      <c r="N917" s="238">
        <f t="shared" si="37"/>
        <v>923173</v>
      </c>
      <c r="O917" s="243">
        <v>2023</v>
      </c>
      <c r="P917" s="93">
        <f>N917*VLOOKUP(O917,IPC_2024!$A:$C,3,FALSE)</f>
        <v>971177.99600000004</v>
      </c>
      <c r="Q917" s="93"/>
      <c r="R917" s="268" t="str">
        <f t="shared" si="39"/>
        <v/>
      </c>
      <c r="S917" s="274"/>
      <c r="T917" s="126"/>
      <c r="U917" s="127"/>
      <c r="V917" s="127"/>
      <c r="W917" s="127"/>
      <c r="X917" s="127"/>
      <c r="Y917" s="127"/>
    </row>
    <row r="918" spans="2:25" ht="15" outlineLevel="2" x14ac:dyDescent="0.25">
      <c r="B918" s="299"/>
      <c r="C918" s="113"/>
      <c r="D918" s="222"/>
      <c r="E918" s="101"/>
      <c r="F918" s="108" t="s">
        <v>259</v>
      </c>
      <c r="G918" s="101" t="s">
        <v>261</v>
      </c>
      <c r="H918" s="101" t="s">
        <v>22</v>
      </c>
      <c r="J918" s="192">
        <v>727006</v>
      </c>
      <c r="K918" s="125"/>
      <c r="L918" s="114">
        <v>45172</v>
      </c>
      <c r="M918" s="114">
        <f t="shared" si="40"/>
        <v>45202</v>
      </c>
      <c r="N918" s="238">
        <f t="shared" si="37"/>
        <v>727006</v>
      </c>
      <c r="O918" s="243">
        <v>2023</v>
      </c>
      <c r="P918" s="93">
        <f>N918*VLOOKUP(O918,IPC_2024!$A:$C,3,FALSE)</f>
        <v>764810.31200000003</v>
      </c>
      <c r="Q918" s="93"/>
      <c r="R918" s="268" t="str">
        <f t="shared" si="39"/>
        <v/>
      </c>
      <c r="S918" s="274"/>
      <c r="T918" s="126"/>
      <c r="U918" s="127"/>
      <c r="V918" s="127"/>
      <c r="W918" s="127"/>
      <c r="X918" s="127"/>
      <c r="Y918" s="127"/>
    </row>
    <row r="919" spans="2:25" ht="15" outlineLevel="2" x14ac:dyDescent="0.25">
      <c r="B919" s="299"/>
      <c r="C919" s="113"/>
      <c r="D919" s="222"/>
      <c r="E919" s="101"/>
      <c r="F919" s="108" t="s">
        <v>259</v>
      </c>
      <c r="G919" s="101" t="s">
        <v>261</v>
      </c>
      <c r="H919" s="101" t="s">
        <v>22</v>
      </c>
      <c r="J919" s="192">
        <v>966402</v>
      </c>
      <c r="K919" s="125"/>
      <c r="L919" s="114">
        <v>45202</v>
      </c>
      <c r="M919" s="114">
        <f t="shared" si="40"/>
        <v>45232</v>
      </c>
      <c r="N919" s="238">
        <f t="shared" si="37"/>
        <v>966402</v>
      </c>
      <c r="O919" s="243">
        <v>2023</v>
      </c>
      <c r="P919" s="93">
        <f>N919*VLOOKUP(O919,IPC_2024!$A:$C,3,FALSE)</f>
        <v>1016654.9040000001</v>
      </c>
      <c r="Q919" s="93"/>
      <c r="R919" s="268" t="str">
        <f t="shared" si="39"/>
        <v/>
      </c>
      <c r="S919" s="274"/>
      <c r="T919" s="126"/>
      <c r="U919" s="127"/>
      <c r="V919" s="127"/>
      <c r="W919" s="127"/>
      <c r="X919" s="127"/>
      <c r="Y919" s="127"/>
    </row>
    <row r="920" spans="2:25" ht="15" outlineLevel="2" x14ac:dyDescent="0.25">
      <c r="B920" s="299"/>
      <c r="C920" s="113"/>
      <c r="D920" s="222"/>
      <c r="E920" s="101"/>
      <c r="F920" s="108" t="s">
        <v>259</v>
      </c>
      <c r="G920" s="101" t="s">
        <v>261</v>
      </c>
      <c r="H920" s="101" t="s">
        <v>22</v>
      </c>
      <c r="J920" s="192">
        <v>759628</v>
      </c>
      <c r="K920" s="125"/>
      <c r="L920" s="114">
        <v>45233</v>
      </c>
      <c r="M920" s="114">
        <f t="shared" si="40"/>
        <v>45263</v>
      </c>
      <c r="N920" s="238">
        <f t="shared" si="37"/>
        <v>759628</v>
      </c>
      <c r="O920" s="243">
        <v>2023</v>
      </c>
      <c r="P920" s="93">
        <f>N920*VLOOKUP(O920,IPC_2024!$A:$C,3,FALSE)</f>
        <v>799128.65600000008</v>
      </c>
      <c r="Q920" s="93"/>
      <c r="R920" s="268" t="str">
        <f t="shared" si="39"/>
        <v/>
      </c>
      <c r="S920" s="274"/>
      <c r="T920" s="126"/>
      <c r="U920" s="127"/>
      <c r="V920" s="127"/>
      <c r="W920" s="127"/>
      <c r="X920" s="127"/>
      <c r="Y920" s="127"/>
    </row>
    <row r="921" spans="2:25" ht="15" outlineLevel="2" x14ac:dyDescent="0.25">
      <c r="B921" s="299"/>
      <c r="C921" s="113"/>
      <c r="D921" s="222"/>
      <c r="E921" s="101"/>
      <c r="F921" s="108" t="s">
        <v>259</v>
      </c>
      <c r="G921" s="101" t="s">
        <v>261</v>
      </c>
      <c r="H921" s="101" t="s">
        <v>22</v>
      </c>
      <c r="J921" s="192">
        <v>1166905</v>
      </c>
      <c r="K921" s="125"/>
      <c r="L921" s="114">
        <v>45263</v>
      </c>
      <c r="M921" s="114">
        <f t="shared" si="40"/>
        <v>45293</v>
      </c>
      <c r="N921" s="238">
        <f t="shared" si="37"/>
        <v>1166905</v>
      </c>
      <c r="O921" s="243">
        <v>2024</v>
      </c>
      <c r="P921" s="93">
        <f>N921*VLOOKUP(O921,IPC_2024!$A:$C,3,FALSE)</f>
        <v>1166905</v>
      </c>
      <c r="Q921" s="93"/>
      <c r="R921" s="268" t="str">
        <f t="shared" si="39"/>
        <v/>
      </c>
      <c r="S921" s="274"/>
      <c r="T921" s="126"/>
      <c r="U921" s="127"/>
      <c r="V921" s="127"/>
      <c r="W921" s="127"/>
      <c r="X921" s="127"/>
      <c r="Y921" s="127"/>
    </row>
    <row r="922" spans="2:25" ht="15" outlineLevel="1" x14ac:dyDescent="0.25">
      <c r="B922" s="299"/>
      <c r="C922" s="113"/>
      <c r="D922" s="222"/>
      <c r="E922" s="118" t="s">
        <v>1191</v>
      </c>
      <c r="F922" s="113" t="s">
        <v>1485</v>
      </c>
      <c r="G922" s="101"/>
      <c r="H922" s="101"/>
      <c r="J922" s="163">
        <f>SUM(J913:J921)</f>
        <v>7209818</v>
      </c>
      <c r="K922" s="125"/>
      <c r="L922" s="114"/>
      <c r="M922" s="114"/>
      <c r="N922" s="239">
        <f>SUM(N913:N921)</f>
        <v>7209818</v>
      </c>
      <c r="O922" s="243"/>
      <c r="P922" s="94">
        <f>SUM(P913:P921)</f>
        <v>7524049.4760000007</v>
      </c>
      <c r="Q922" s="92" t="s">
        <v>1420</v>
      </c>
      <c r="R922" s="268">
        <f t="shared" si="39"/>
        <v>1.1294403288143234E-4</v>
      </c>
      <c r="S922" s="274"/>
      <c r="T922" s="126"/>
      <c r="U922" s="127"/>
      <c r="V922" s="127"/>
      <c r="W922" s="127"/>
      <c r="X922" s="127"/>
      <c r="Y922" s="127"/>
    </row>
    <row r="923" spans="2:25" ht="15" outlineLevel="1" x14ac:dyDescent="0.25">
      <c r="B923" s="299"/>
      <c r="C923" s="113"/>
      <c r="D923" s="222"/>
      <c r="E923" s="118"/>
      <c r="F923" s="108"/>
      <c r="G923" s="101"/>
      <c r="H923" s="101"/>
      <c r="J923" s="192"/>
      <c r="K923" s="125"/>
      <c r="L923" s="114"/>
      <c r="M923" s="114"/>
      <c r="N923" s="238"/>
      <c r="O923" s="243"/>
      <c r="P923" s="93"/>
      <c r="Q923" s="93"/>
      <c r="R923" s="268" t="str">
        <f t="shared" si="39"/>
        <v/>
      </c>
      <c r="S923" s="274"/>
      <c r="T923" s="126"/>
      <c r="U923" s="127"/>
      <c r="V923" s="127"/>
      <c r="W923" s="127"/>
      <c r="X923" s="127"/>
      <c r="Y923" s="127"/>
    </row>
    <row r="924" spans="2:25" ht="15" outlineLevel="2" x14ac:dyDescent="0.25">
      <c r="B924" s="299"/>
      <c r="C924" s="108" t="s">
        <v>1430</v>
      </c>
      <c r="D924" s="222">
        <v>901017183</v>
      </c>
      <c r="E924" s="101" t="s">
        <v>120</v>
      </c>
      <c r="F924" s="108" t="s">
        <v>119</v>
      </c>
      <c r="G924" s="101" t="s">
        <v>121</v>
      </c>
      <c r="H924" s="101" t="s">
        <v>22</v>
      </c>
      <c r="J924" s="163">
        <v>375000</v>
      </c>
      <c r="K924" s="125"/>
      <c r="L924" s="114">
        <v>45001</v>
      </c>
      <c r="M924" s="114">
        <f>+L924+30</f>
        <v>45031</v>
      </c>
      <c r="N924" s="239">
        <f t="shared" si="37"/>
        <v>375000</v>
      </c>
      <c r="O924" s="243">
        <v>2023</v>
      </c>
      <c r="P924" s="94">
        <f>N924*VLOOKUP(O924,IPC_2024!$A:$C,3,FALSE)</f>
        <v>394500</v>
      </c>
      <c r="Q924" s="92" t="s">
        <v>1420</v>
      </c>
      <c r="R924" s="268">
        <f t="shared" si="39"/>
        <v>5.9218670895041112E-6</v>
      </c>
      <c r="S924" s="274"/>
      <c r="T924" s="126"/>
      <c r="U924" s="127"/>
      <c r="V924" s="127"/>
      <c r="W924" s="127"/>
      <c r="X924" s="127"/>
      <c r="Y924" s="127"/>
    </row>
    <row r="925" spans="2:25" ht="15" outlineLevel="1" x14ac:dyDescent="0.25">
      <c r="B925" s="299"/>
      <c r="C925" s="113"/>
      <c r="D925" s="222"/>
      <c r="E925" s="118"/>
      <c r="F925" s="108"/>
      <c r="G925" s="101"/>
      <c r="H925" s="101"/>
      <c r="J925" s="192"/>
      <c r="K925" s="125"/>
      <c r="L925" s="114"/>
      <c r="M925" s="114"/>
      <c r="N925" s="238"/>
      <c r="O925" s="243"/>
      <c r="P925" s="93"/>
      <c r="Q925" s="93"/>
      <c r="R925" s="268" t="str">
        <f t="shared" si="39"/>
        <v/>
      </c>
      <c r="S925" s="274"/>
      <c r="T925" s="126"/>
      <c r="U925" s="127"/>
      <c r="V925" s="127"/>
      <c r="W925" s="127"/>
      <c r="X925" s="127"/>
      <c r="Y925" s="127"/>
    </row>
    <row r="926" spans="2:25" ht="15" outlineLevel="2" x14ac:dyDescent="0.25">
      <c r="B926" s="299"/>
      <c r="C926" s="108" t="s">
        <v>1430</v>
      </c>
      <c r="D926" s="222">
        <v>899999115</v>
      </c>
      <c r="E926" s="101" t="s">
        <v>217</v>
      </c>
      <c r="F926" s="122" t="s">
        <v>1381</v>
      </c>
      <c r="G926" s="101" t="s">
        <v>1293</v>
      </c>
      <c r="H926" s="101" t="s">
        <v>22</v>
      </c>
      <c r="I926" s="101" t="s">
        <v>1294</v>
      </c>
      <c r="J926" s="192">
        <v>252420</v>
      </c>
      <c r="K926" s="125"/>
      <c r="L926" s="114"/>
      <c r="M926" s="114" t="s">
        <v>1437</v>
      </c>
      <c r="N926" s="238">
        <f t="shared" ref="N926:N980" si="41">+J926</f>
        <v>252420</v>
      </c>
      <c r="O926" s="243">
        <v>2024</v>
      </c>
      <c r="P926" s="93">
        <f>N926*VLOOKUP(O926,IPC_2024!$A:$C,3,FALSE)</f>
        <v>252420</v>
      </c>
      <c r="Q926" s="93"/>
      <c r="R926" s="268" t="str">
        <f t="shared" si="39"/>
        <v/>
      </c>
      <c r="S926" s="274"/>
      <c r="T926" s="126"/>
      <c r="U926" s="127"/>
      <c r="V926" s="127"/>
      <c r="W926" s="127"/>
      <c r="X926" s="127"/>
      <c r="Y926" s="127"/>
    </row>
    <row r="927" spans="2:25" ht="15" outlineLevel="2" x14ac:dyDescent="0.25">
      <c r="B927" s="299"/>
      <c r="C927" s="113"/>
      <c r="D927" s="222"/>
      <c r="E927" s="101"/>
      <c r="F927" s="122" t="s">
        <v>1383</v>
      </c>
      <c r="G927" s="101"/>
      <c r="H927" s="101"/>
      <c r="J927" s="192">
        <v>16705080</v>
      </c>
      <c r="K927" s="125"/>
      <c r="L927" s="114"/>
      <c r="M927" s="114" t="s">
        <v>1437</v>
      </c>
      <c r="N927" s="238">
        <f t="shared" si="41"/>
        <v>16705080</v>
      </c>
      <c r="O927" s="243">
        <v>2024</v>
      </c>
      <c r="P927" s="93">
        <f>N927*VLOOKUP(O927,IPC_2024!$A:$C,3,FALSE)</f>
        <v>16705080</v>
      </c>
      <c r="Q927" s="93"/>
      <c r="R927" s="268" t="str">
        <f t="shared" si="39"/>
        <v/>
      </c>
      <c r="S927" s="274"/>
      <c r="T927" s="126"/>
      <c r="U927" s="127"/>
      <c r="V927" s="127"/>
      <c r="W927" s="127"/>
      <c r="X927" s="127"/>
      <c r="Y927" s="127"/>
    </row>
    <row r="928" spans="2:25" ht="15" outlineLevel="2" x14ac:dyDescent="0.25">
      <c r="B928" s="299"/>
      <c r="C928" s="113"/>
      <c r="D928" s="222"/>
      <c r="E928" s="101"/>
      <c r="F928" s="122" t="s">
        <v>1384</v>
      </c>
      <c r="G928" s="101"/>
      <c r="H928" s="101"/>
      <c r="J928" s="192">
        <v>667750</v>
      </c>
      <c r="K928" s="125"/>
      <c r="L928" s="114">
        <v>45329</v>
      </c>
      <c r="M928" s="114">
        <v>45329</v>
      </c>
      <c r="N928" s="238">
        <f t="shared" si="41"/>
        <v>667750</v>
      </c>
      <c r="O928" s="243">
        <v>2024</v>
      </c>
      <c r="P928" s="93">
        <f>N928*VLOOKUP(O928,IPC_2024!$A:$C,3,FALSE)</f>
        <v>667750</v>
      </c>
      <c r="Q928" s="93"/>
      <c r="R928" s="268" t="str">
        <f t="shared" si="39"/>
        <v/>
      </c>
      <c r="S928" s="274"/>
      <c r="T928" s="126"/>
      <c r="U928" s="127"/>
      <c r="V928" s="127"/>
      <c r="W928" s="127"/>
      <c r="X928" s="127"/>
      <c r="Y928" s="127"/>
    </row>
    <row r="929" spans="2:25" ht="15" outlineLevel="2" x14ac:dyDescent="0.25">
      <c r="B929" s="299"/>
      <c r="C929" s="113"/>
      <c r="D929" s="222"/>
      <c r="E929" s="101"/>
      <c r="F929" s="122" t="s">
        <v>1382</v>
      </c>
      <c r="G929" s="101"/>
      <c r="H929" s="101"/>
      <c r="J929" s="192">
        <v>135500</v>
      </c>
      <c r="K929" s="125"/>
      <c r="L929" s="114">
        <v>45302</v>
      </c>
      <c r="M929" s="114">
        <v>45302</v>
      </c>
      <c r="N929" s="238">
        <f t="shared" si="41"/>
        <v>135500</v>
      </c>
      <c r="O929" s="243">
        <v>2024</v>
      </c>
      <c r="P929" s="93">
        <f>N929*VLOOKUP(O929,IPC_2024!$A:$C,3,FALSE)</f>
        <v>135500</v>
      </c>
      <c r="Q929" s="93"/>
      <c r="R929" s="268" t="str">
        <f t="shared" si="39"/>
        <v/>
      </c>
      <c r="S929" s="274"/>
      <c r="T929" s="126"/>
      <c r="U929" s="127"/>
      <c r="V929" s="127"/>
      <c r="W929" s="127"/>
      <c r="X929" s="127"/>
      <c r="Y929" s="127"/>
    </row>
    <row r="930" spans="2:25" ht="15" outlineLevel="2" x14ac:dyDescent="0.25">
      <c r="B930" s="299"/>
      <c r="C930" s="113"/>
      <c r="D930" s="222"/>
      <c r="E930" s="101"/>
      <c r="F930" s="113" t="s">
        <v>1485</v>
      </c>
      <c r="G930" s="101"/>
      <c r="H930" s="101"/>
      <c r="J930" s="163">
        <f>SUM(J926:J929)</f>
        <v>17760750</v>
      </c>
      <c r="K930" s="125"/>
      <c r="L930" s="114"/>
      <c r="M930" s="114"/>
      <c r="N930" s="239">
        <f>SUM(N926:N929)</f>
        <v>17760750</v>
      </c>
      <c r="O930" s="243"/>
      <c r="P930" s="94">
        <f>SUM(P926:P929)</f>
        <v>17760750</v>
      </c>
      <c r="Q930" s="92" t="s">
        <v>1420</v>
      </c>
      <c r="R930" s="268">
        <f t="shared" si="39"/>
        <v>2.6660786035465181E-4</v>
      </c>
      <c r="S930" s="274"/>
      <c r="T930" s="126"/>
      <c r="U930" s="127"/>
      <c r="V930" s="127"/>
      <c r="W930" s="127"/>
      <c r="X930" s="127"/>
      <c r="Y930" s="127"/>
    </row>
    <row r="931" spans="2:25" ht="15" outlineLevel="2" x14ac:dyDescent="0.25">
      <c r="B931" s="299"/>
      <c r="C931" s="113"/>
      <c r="D931" s="222"/>
      <c r="E931" s="101"/>
      <c r="F931" s="122"/>
      <c r="G931" s="101"/>
      <c r="H931" s="101"/>
      <c r="J931" s="216"/>
      <c r="K931" s="217"/>
      <c r="L931" s="217"/>
      <c r="M931" s="217"/>
      <c r="N931" s="238"/>
      <c r="O931" s="217"/>
      <c r="P931" s="93"/>
      <c r="Q931" s="93"/>
      <c r="R931" s="268" t="str">
        <f t="shared" si="39"/>
        <v/>
      </c>
      <c r="S931" s="270"/>
      <c r="T931" s="217"/>
      <c r="U931" s="127"/>
      <c r="V931" s="127"/>
      <c r="W931" s="127"/>
      <c r="X931" s="127"/>
      <c r="Y931" s="127"/>
    </row>
    <row r="932" spans="2:25" ht="15" outlineLevel="2" x14ac:dyDescent="0.25">
      <c r="B932" s="299"/>
      <c r="C932" s="108" t="s">
        <v>1430</v>
      </c>
      <c r="D932" s="222">
        <v>51764258</v>
      </c>
      <c r="E932" s="101" t="s">
        <v>72</v>
      </c>
      <c r="F932" s="108" t="s">
        <v>71</v>
      </c>
      <c r="G932" s="101" t="s">
        <v>69</v>
      </c>
      <c r="H932" s="101" t="s">
        <v>22</v>
      </c>
      <c r="J932" s="163">
        <v>1280434</v>
      </c>
      <c r="K932" s="125"/>
      <c r="L932" s="114">
        <v>44620</v>
      </c>
      <c r="M932" s="114">
        <f>+L932+30</f>
        <v>44650</v>
      </c>
      <c r="N932" s="239">
        <f t="shared" si="41"/>
        <v>1280434</v>
      </c>
      <c r="O932" s="243">
        <v>2022</v>
      </c>
      <c r="P932" s="94">
        <f>N932*VLOOKUP(O932,IPC_2024!$A:$C,3,FALSE)</f>
        <v>1472019.7055104</v>
      </c>
      <c r="Q932" s="92" t="s">
        <v>1420</v>
      </c>
      <c r="R932" s="268">
        <f t="shared" si="39"/>
        <v>2.2096590745661779E-5</v>
      </c>
      <c r="S932" s="274"/>
      <c r="T932" s="126"/>
      <c r="U932" s="127"/>
      <c r="V932" s="127"/>
      <c r="W932" s="127"/>
      <c r="X932" s="127"/>
      <c r="Y932" s="127"/>
    </row>
    <row r="933" spans="2:25" ht="15" outlineLevel="1" x14ac:dyDescent="0.25">
      <c r="B933" s="299"/>
      <c r="C933" s="113"/>
      <c r="D933" s="222"/>
      <c r="E933" s="118"/>
      <c r="F933" s="108"/>
      <c r="G933" s="101"/>
      <c r="H933" s="101"/>
      <c r="J933" s="192"/>
      <c r="K933" s="125"/>
      <c r="L933" s="114"/>
      <c r="M933" s="114"/>
      <c r="N933" s="238"/>
      <c r="O933" s="243"/>
      <c r="P933" s="93"/>
      <c r="Q933" s="93"/>
      <c r="R933" s="268" t="str">
        <f t="shared" si="39"/>
        <v/>
      </c>
      <c r="S933" s="274"/>
      <c r="T933" s="126"/>
      <c r="U933" s="127"/>
      <c r="V933" s="127"/>
      <c r="W933" s="127"/>
      <c r="X933" s="127"/>
      <c r="Y933" s="127"/>
    </row>
    <row r="934" spans="2:25" ht="15" outlineLevel="2" x14ac:dyDescent="0.25">
      <c r="B934" s="299"/>
      <c r="C934" s="108" t="s">
        <v>1430</v>
      </c>
      <c r="D934" s="222">
        <v>901080332</v>
      </c>
      <c r="E934" s="101" t="s">
        <v>152</v>
      </c>
      <c r="F934" s="108" t="s">
        <v>151</v>
      </c>
      <c r="G934" s="121" t="s">
        <v>153</v>
      </c>
      <c r="H934" s="101" t="s">
        <v>22</v>
      </c>
      <c r="J934" s="163">
        <v>1744650</v>
      </c>
      <c r="K934" s="125"/>
      <c r="L934" s="110">
        <v>44911</v>
      </c>
      <c r="M934" s="110">
        <f>+L934+30</f>
        <v>44941</v>
      </c>
      <c r="N934" s="239">
        <f t="shared" si="41"/>
        <v>1744650</v>
      </c>
      <c r="O934" s="244">
        <v>2023</v>
      </c>
      <c r="P934" s="94">
        <f>N934*VLOOKUP(O934,IPC_2024!$A:$C,3,FALSE)</f>
        <v>1835371.8</v>
      </c>
      <c r="Q934" s="92" t="s">
        <v>1420</v>
      </c>
      <c r="R934" s="268">
        <f t="shared" si="39"/>
        <v>2.7550894447208928E-5</v>
      </c>
      <c r="S934" s="273"/>
      <c r="T934" s="111"/>
      <c r="U934" s="112"/>
      <c r="V934" s="112"/>
      <c r="W934" s="112"/>
      <c r="X934" s="112"/>
      <c r="Y934" s="112"/>
    </row>
    <row r="935" spans="2:25" ht="15" outlineLevel="1" x14ac:dyDescent="0.25">
      <c r="B935" s="299"/>
      <c r="C935" s="113"/>
      <c r="D935" s="222"/>
      <c r="E935" s="118"/>
      <c r="F935" s="108"/>
      <c r="G935" s="121"/>
      <c r="H935" s="101"/>
      <c r="J935" s="192"/>
      <c r="K935" s="125"/>
      <c r="L935" s="110"/>
      <c r="M935" s="110"/>
      <c r="N935" s="238"/>
      <c r="O935" s="244"/>
      <c r="P935" s="93"/>
      <c r="Q935" s="93"/>
      <c r="R935" s="268" t="str">
        <f t="shared" si="39"/>
        <v/>
      </c>
      <c r="S935" s="273"/>
      <c r="T935" s="111"/>
      <c r="U935" s="112"/>
      <c r="V935" s="112"/>
      <c r="W935" s="112"/>
      <c r="X935" s="112"/>
      <c r="Y935" s="112"/>
    </row>
    <row r="936" spans="2:25" ht="15" outlineLevel="2" x14ac:dyDescent="0.25">
      <c r="B936" s="299"/>
      <c r="C936" s="108" t="s">
        <v>1430</v>
      </c>
      <c r="D936" s="222">
        <v>860515462</v>
      </c>
      <c r="E936" s="101" t="s">
        <v>103</v>
      </c>
      <c r="F936" s="108" t="s">
        <v>102</v>
      </c>
      <c r="G936" s="121" t="s">
        <v>104</v>
      </c>
      <c r="H936" s="101" t="s">
        <v>22</v>
      </c>
      <c r="J936" s="192">
        <v>410129</v>
      </c>
      <c r="K936" s="125"/>
      <c r="L936" s="110">
        <v>44680</v>
      </c>
      <c r="M936" s="114">
        <f>+L936+30</f>
        <v>44710</v>
      </c>
      <c r="N936" s="238">
        <f t="shared" si="41"/>
        <v>410129</v>
      </c>
      <c r="O936" s="243">
        <v>2022</v>
      </c>
      <c r="P936" s="93">
        <f>N936*VLOOKUP(O936,IPC_2024!$A:$C,3,FALSE)</f>
        <v>471494.79770240001</v>
      </c>
      <c r="Q936" s="93"/>
      <c r="R936" s="268" t="str">
        <f t="shared" si="39"/>
        <v/>
      </c>
      <c r="S936" s="274"/>
      <c r="T936" s="111"/>
      <c r="U936" s="112"/>
      <c r="V936" s="112"/>
      <c r="W936" s="112"/>
      <c r="X936" s="112"/>
      <c r="Y936" s="112"/>
    </row>
    <row r="937" spans="2:25" ht="15" outlineLevel="2" x14ac:dyDescent="0.25">
      <c r="B937" s="299"/>
      <c r="C937" s="113"/>
      <c r="D937" s="222"/>
      <c r="E937" s="101"/>
      <c r="F937" s="108" t="s">
        <v>105</v>
      </c>
      <c r="G937" s="121" t="s">
        <v>104</v>
      </c>
      <c r="H937" s="101" t="s">
        <v>22</v>
      </c>
      <c r="J937" s="192">
        <v>1619402</v>
      </c>
      <c r="K937" s="125"/>
      <c r="L937" s="110">
        <v>44719</v>
      </c>
      <c r="M937" s="114">
        <f>+L937+30</f>
        <v>44749</v>
      </c>
      <c r="N937" s="238">
        <f t="shared" si="41"/>
        <v>1619402</v>
      </c>
      <c r="O937" s="243">
        <v>2022</v>
      </c>
      <c r="P937" s="93">
        <f>N937*VLOOKUP(O937,IPC_2024!$A:$C,3,FALSE)</f>
        <v>1861705.9958912001</v>
      </c>
      <c r="Q937" s="93"/>
      <c r="R937" s="268" t="str">
        <f t="shared" si="39"/>
        <v/>
      </c>
      <c r="S937" s="274"/>
      <c r="T937" s="111"/>
      <c r="U937" s="112"/>
      <c r="V937" s="112"/>
      <c r="W937" s="112"/>
      <c r="X937" s="112"/>
      <c r="Y937" s="112"/>
    </row>
    <row r="938" spans="2:25" ht="15" outlineLevel="2" x14ac:dyDescent="0.25">
      <c r="B938" s="299"/>
      <c r="C938" s="113"/>
      <c r="D938" s="222"/>
      <c r="E938" s="101"/>
      <c r="F938" s="108" t="s">
        <v>106</v>
      </c>
      <c r="G938" s="121" t="s">
        <v>104</v>
      </c>
      <c r="H938" s="101" t="s">
        <v>22</v>
      </c>
      <c r="J938" s="192">
        <v>666092</v>
      </c>
      <c r="K938" s="125"/>
      <c r="L938" s="110">
        <v>44735</v>
      </c>
      <c r="M938" s="114">
        <f>+L938+30</f>
        <v>44765</v>
      </c>
      <c r="N938" s="238">
        <f t="shared" si="41"/>
        <v>666092</v>
      </c>
      <c r="O938" s="243">
        <v>2022</v>
      </c>
      <c r="P938" s="93">
        <f>N938*VLOOKUP(O938,IPC_2024!$A:$C,3,FALSE)</f>
        <v>765756.41515520005</v>
      </c>
      <c r="Q938" s="93"/>
      <c r="R938" s="268" t="str">
        <f t="shared" si="39"/>
        <v/>
      </c>
      <c r="S938" s="274"/>
      <c r="T938" s="111"/>
      <c r="U938" s="112"/>
      <c r="V938" s="112"/>
      <c r="W938" s="112"/>
      <c r="X938" s="112"/>
      <c r="Y938" s="112"/>
    </row>
    <row r="939" spans="2:25" ht="15" outlineLevel="2" x14ac:dyDescent="0.25">
      <c r="B939" s="299"/>
      <c r="C939" s="113"/>
      <c r="D939" s="222"/>
      <c r="E939" s="101"/>
      <c r="F939" s="108" t="s">
        <v>107</v>
      </c>
      <c r="G939" s="121" t="s">
        <v>104</v>
      </c>
      <c r="H939" s="101" t="s">
        <v>22</v>
      </c>
      <c r="J939" s="192">
        <v>993466</v>
      </c>
      <c r="K939" s="125"/>
      <c r="L939" s="110">
        <v>44755</v>
      </c>
      <c r="M939" s="114">
        <f>+L939+30</f>
        <v>44785</v>
      </c>
      <c r="N939" s="238">
        <f t="shared" si="41"/>
        <v>993466</v>
      </c>
      <c r="O939" s="243">
        <v>2022</v>
      </c>
      <c r="P939" s="93">
        <f>N939*VLOOKUP(O939,IPC_2024!$A:$C,3,FALSE)</f>
        <v>1142113.9463295999</v>
      </c>
      <c r="Q939" s="93"/>
      <c r="R939" s="268" t="str">
        <f t="shared" si="39"/>
        <v/>
      </c>
      <c r="S939" s="274"/>
      <c r="T939" s="111"/>
      <c r="U939" s="112"/>
      <c r="V939" s="112"/>
      <c r="W939" s="112"/>
      <c r="X939" s="112"/>
      <c r="Y939" s="112"/>
    </row>
    <row r="940" spans="2:25" ht="15" outlineLevel="2" x14ac:dyDescent="0.25">
      <c r="B940" s="299"/>
      <c r="C940" s="113"/>
      <c r="D940" s="222"/>
      <c r="E940" s="101"/>
      <c r="F940" s="108" t="s">
        <v>108</v>
      </c>
      <c r="G940" s="121" t="s">
        <v>104</v>
      </c>
      <c r="H940" s="101" t="s">
        <v>22</v>
      </c>
      <c r="J940" s="192">
        <v>880633</v>
      </c>
      <c r="K940" s="125"/>
      <c r="L940" s="114">
        <v>44784</v>
      </c>
      <c r="M940" s="114">
        <f>+L940+30</f>
        <v>44814</v>
      </c>
      <c r="N940" s="238">
        <f t="shared" si="41"/>
        <v>880633</v>
      </c>
      <c r="O940" s="243">
        <v>2022</v>
      </c>
      <c r="P940" s="93">
        <f>N940*VLOOKUP(O940,IPC_2024!$A:$C,3,FALSE)</f>
        <v>1012398.2410048001</v>
      </c>
      <c r="Q940" s="93"/>
      <c r="R940" s="268" t="str">
        <f t="shared" si="39"/>
        <v/>
      </c>
      <c r="S940" s="274"/>
      <c r="T940" s="126"/>
      <c r="U940" s="127"/>
      <c r="V940" s="127"/>
      <c r="W940" s="127"/>
      <c r="X940" s="127"/>
      <c r="Y940" s="127"/>
    </row>
    <row r="941" spans="2:25" ht="15" outlineLevel="1" x14ac:dyDescent="0.25">
      <c r="B941" s="299"/>
      <c r="C941" s="113"/>
      <c r="D941" s="222"/>
      <c r="E941" s="118" t="s">
        <v>1178</v>
      </c>
      <c r="F941" s="113" t="s">
        <v>1485</v>
      </c>
      <c r="G941" s="121"/>
      <c r="H941" s="101"/>
      <c r="J941" s="163">
        <f>SUM(J936:J940)</f>
        <v>4569722</v>
      </c>
      <c r="K941" s="125"/>
      <c r="L941" s="114"/>
      <c r="M941" s="114"/>
      <c r="N941" s="239">
        <f>SUM(N936:N940)</f>
        <v>4569722</v>
      </c>
      <c r="O941" s="243"/>
      <c r="P941" s="94">
        <f>SUM(P936:P940)</f>
        <v>5253469.3960832013</v>
      </c>
      <c r="Q941" s="92" t="s">
        <v>1420</v>
      </c>
      <c r="R941" s="268">
        <f t="shared" si="39"/>
        <v>7.8860196507939546E-5</v>
      </c>
      <c r="S941" s="274"/>
      <c r="T941" s="126"/>
      <c r="U941" s="127"/>
      <c r="V941" s="127"/>
      <c r="W941" s="127"/>
      <c r="X941" s="127"/>
      <c r="Y941" s="127"/>
    </row>
    <row r="942" spans="2:25" ht="15" outlineLevel="1" x14ac:dyDescent="0.25">
      <c r="B942" s="299"/>
      <c r="C942" s="113"/>
      <c r="D942" s="222"/>
      <c r="E942" s="118"/>
      <c r="F942" s="108"/>
      <c r="G942" s="162"/>
      <c r="H942" s="101"/>
      <c r="J942" s="192"/>
      <c r="K942" s="125"/>
      <c r="L942" s="114"/>
      <c r="M942" s="114"/>
      <c r="N942" s="238">
        <f t="shared" si="41"/>
        <v>0</v>
      </c>
      <c r="O942" s="243"/>
      <c r="P942" s="93"/>
      <c r="Q942" s="93"/>
      <c r="R942" s="268" t="str">
        <f t="shared" si="39"/>
        <v/>
      </c>
      <c r="S942" s="274"/>
      <c r="T942" s="126"/>
      <c r="U942" s="127"/>
      <c r="V942" s="127"/>
      <c r="W942" s="127"/>
      <c r="X942" s="127"/>
      <c r="Y942" s="127"/>
    </row>
    <row r="943" spans="2:25" ht="15" outlineLevel="2" x14ac:dyDescent="0.25">
      <c r="B943" s="299"/>
      <c r="C943" s="108" t="s">
        <v>1430</v>
      </c>
      <c r="D943" s="222">
        <v>900227767</v>
      </c>
      <c r="E943" s="101" t="s">
        <v>672</v>
      </c>
      <c r="F943" s="108" t="s">
        <v>671</v>
      </c>
      <c r="G943" s="121" t="s">
        <v>1342</v>
      </c>
      <c r="H943" s="101" t="s">
        <v>22</v>
      </c>
      <c r="J943" s="192">
        <v>9518316.1500000004</v>
      </c>
      <c r="K943" s="125"/>
      <c r="L943" s="110">
        <v>45027</v>
      </c>
      <c r="M943" s="110">
        <f>+L943+30</f>
        <v>45057</v>
      </c>
      <c r="N943" s="238">
        <f t="shared" si="41"/>
        <v>9518316.1500000004</v>
      </c>
      <c r="O943" s="244">
        <v>2023</v>
      </c>
      <c r="P943" s="93">
        <f>N943*VLOOKUP(O943,IPC_2024!$A:$C,3,FALSE)</f>
        <v>10013268.5898</v>
      </c>
      <c r="Q943" s="93"/>
      <c r="R943" s="268" t="str">
        <f t="shared" si="39"/>
        <v/>
      </c>
      <c r="S943" s="273"/>
      <c r="T943" s="111"/>
      <c r="U943" s="112"/>
      <c r="V943" s="112"/>
      <c r="W943" s="112"/>
      <c r="X943" s="112"/>
      <c r="Y943" s="112"/>
    </row>
    <row r="944" spans="2:25" ht="15" outlineLevel="2" x14ac:dyDescent="0.25">
      <c r="B944" s="299"/>
      <c r="C944" s="113"/>
      <c r="D944" s="222"/>
      <c r="E944" s="101"/>
      <c r="F944" s="108" t="s">
        <v>674</v>
      </c>
      <c r="G944" s="121" t="s">
        <v>1295</v>
      </c>
      <c r="H944" s="101" t="s">
        <v>22</v>
      </c>
      <c r="J944" s="192">
        <v>8249207.3300000001</v>
      </c>
      <c r="K944" s="125"/>
      <c r="L944" s="110">
        <v>45062</v>
      </c>
      <c r="M944" s="110">
        <f>+L944+30</f>
        <v>45092</v>
      </c>
      <c r="N944" s="238">
        <f t="shared" si="41"/>
        <v>8249207.3300000001</v>
      </c>
      <c r="O944" s="244">
        <v>2023</v>
      </c>
      <c r="P944" s="93">
        <f>N944*VLOOKUP(O944,IPC_2024!$A:$C,3,FALSE)</f>
        <v>8678166.1111600008</v>
      </c>
      <c r="Q944" s="93"/>
      <c r="R944" s="268" t="str">
        <f t="shared" si="39"/>
        <v/>
      </c>
      <c r="S944" s="273"/>
      <c r="T944" s="111"/>
      <c r="U944" s="112"/>
      <c r="V944" s="112"/>
      <c r="W944" s="112"/>
      <c r="X944" s="112"/>
      <c r="Y944" s="112"/>
    </row>
    <row r="945" spans="2:25" ht="15" outlineLevel="1" x14ac:dyDescent="0.25">
      <c r="B945" s="299"/>
      <c r="C945" s="113"/>
      <c r="D945" s="222"/>
      <c r="E945" s="118" t="s">
        <v>1197</v>
      </c>
      <c r="F945" s="113" t="s">
        <v>1485</v>
      </c>
      <c r="G945" s="121"/>
      <c r="H945" s="101"/>
      <c r="J945" s="163">
        <f>SUM(J943:J944)</f>
        <v>17767523.48</v>
      </c>
      <c r="K945" s="125"/>
      <c r="L945" s="110"/>
      <c r="M945" s="110"/>
      <c r="N945" s="239">
        <f t="shared" si="41"/>
        <v>17767523.48</v>
      </c>
      <c r="O945" s="244"/>
      <c r="P945" s="94">
        <f>SUM(P943:P944)</f>
        <v>18691434.700960003</v>
      </c>
      <c r="Q945" s="92" t="s">
        <v>1420</v>
      </c>
      <c r="R945" s="268">
        <f t="shared" si="39"/>
        <v>2.8057843348854288E-4</v>
      </c>
      <c r="S945" s="273"/>
      <c r="T945" s="111"/>
      <c r="U945" s="112"/>
      <c r="V945" s="112"/>
      <c r="W945" s="112"/>
      <c r="X945" s="112"/>
      <c r="Y945" s="112"/>
    </row>
    <row r="946" spans="2:25" ht="15" outlineLevel="1" x14ac:dyDescent="0.25">
      <c r="B946" s="299"/>
      <c r="C946" s="113"/>
      <c r="D946" s="222"/>
      <c r="E946" s="118"/>
      <c r="F946" s="108"/>
      <c r="G946" s="121"/>
      <c r="H946" s="101"/>
      <c r="J946" s="192"/>
      <c r="K946" s="125"/>
      <c r="L946" s="110"/>
      <c r="M946" s="110"/>
      <c r="N946" s="238"/>
      <c r="O946" s="244"/>
      <c r="P946" s="93"/>
      <c r="Q946" s="93"/>
      <c r="R946" s="268" t="str">
        <f t="shared" si="39"/>
        <v/>
      </c>
      <c r="S946" s="273"/>
      <c r="T946" s="111"/>
      <c r="U946" s="112"/>
      <c r="V946" s="112"/>
      <c r="W946" s="112"/>
      <c r="X946" s="112"/>
      <c r="Y946" s="112"/>
    </row>
    <row r="947" spans="2:25" ht="15" outlineLevel="2" x14ac:dyDescent="0.25">
      <c r="B947" s="299"/>
      <c r="C947" s="108" t="s">
        <v>1430</v>
      </c>
      <c r="D947" s="222">
        <v>901175648</v>
      </c>
      <c r="E947" s="101" t="s">
        <v>318</v>
      </c>
      <c r="F947" s="108" t="s">
        <v>317</v>
      </c>
      <c r="G947" s="101" t="s">
        <v>319</v>
      </c>
      <c r="H947" s="101" t="s">
        <v>22</v>
      </c>
      <c r="J947" s="163">
        <v>2491404</v>
      </c>
      <c r="K947" s="125"/>
      <c r="L947" s="114">
        <v>44995</v>
      </c>
      <c r="M947" s="114">
        <f>+L947+30</f>
        <v>45025</v>
      </c>
      <c r="N947" s="239">
        <f t="shared" si="41"/>
        <v>2491404</v>
      </c>
      <c r="O947" s="243">
        <v>2023</v>
      </c>
      <c r="P947" s="94">
        <f>N947*VLOOKUP(O947,IPC_2024!$A:$C,3,FALSE)</f>
        <v>2620957.0079999999</v>
      </c>
      <c r="Q947" s="92" t="s">
        <v>1420</v>
      </c>
      <c r="R947" s="268">
        <f t="shared" si="39"/>
        <v>3.9343368944690404E-5</v>
      </c>
      <c r="S947" s="274"/>
      <c r="T947" s="126"/>
      <c r="U947" s="127"/>
      <c r="V947" s="127"/>
      <c r="W947" s="127"/>
      <c r="X947" s="127"/>
      <c r="Y947" s="127"/>
    </row>
    <row r="948" spans="2:25" ht="15" outlineLevel="1" x14ac:dyDescent="0.25">
      <c r="B948" s="299"/>
      <c r="C948" s="113"/>
      <c r="D948" s="222"/>
      <c r="E948" s="118"/>
      <c r="F948" s="108"/>
      <c r="G948" s="101"/>
      <c r="H948" s="101"/>
      <c r="J948" s="192"/>
      <c r="K948" s="125"/>
      <c r="L948" s="114"/>
      <c r="M948" s="114"/>
      <c r="N948" s="238"/>
      <c r="O948" s="243"/>
      <c r="P948" s="93"/>
      <c r="Q948" s="93"/>
      <c r="R948" s="268" t="str">
        <f t="shared" si="39"/>
        <v/>
      </c>
      <c r="S948" s="274"/>
      <c r="T948" s="126"/>
      <c r="U948" s="127"/>
      <c r="V948" s="127"/>
      <c r="W948" s="127"/>
      <c r="X948" s="127"/>
      <c r="Y948" s="127"/>
    </row>
    <row r="949" spans="2:25" ht="15" outlineLevel="2" x14ac:dyDescent="0.25">
      <c r="B949" s="299"/>
      <c r="C949" s="108" t="s">
        <v>1430</v>
      </c>
      <c r="D949" s="222">
        <v>800215227</v>
      </c>
      <c r="E949" s="101" t="s">
        <v>255</v>
      </c>
      <c r="F949" s="108" t="s">
        <v>254</v>
      </c>
      <c r="G949" s="101" t="s">
        <v>256</v>
      </c>
      <c r="H949" s="101" t="s">
        <v>22</v>
      </c>
      <c r="J949" s="192">
        <v>283815</v>
      </c>
      <c r="K949" s="125"/>
      <c r="L949" s="114">
        <v>44684</v>
      </c>
      <c r="M949" s="114">
        <f>+L949+30</f>
        <v>44714</v>
      </c>
      <c r="N949" s="238">
        <f t="shared" si="41"/>
        <v>283815</v>
      </c>
      <c r="O949" s="243">
        <v>2022</v>
      </c>
      <c r="P949" s="93">
        <f>N949*VLOOKUP(O949,IPC_2024!$A:$C,3,FALSE)</f>
        <v>326280.98966399999</v>
      </c>
      <c r="Q949" s="93"/>
      <c r="R949" s="268" t="str">
        <f t="shared" si="39"/>
        <v/>
      </c>
      <c r="S949" s="274"/>
      <c r="T949" s="126"/>
      <c r="U949" s="127"/>
      <c r="V949" s="127"/>
      <c r="W949" s="127"/>
      <c r="X949" s="127"/>
      <c r="Y949" s="127"/>
    </row>
    <row r="950" spans="2:25" ht="15" outlineLevel="2" x14ac:dyDescent="0.25">
      <c r="B950" s="299"/>
      <c r="C950" s="113"/>
      <c r="D950" s="222"/>
      <c r="E950" s="101"/>
      <c r="F950" s="108" t="s">
        <v>257</v>
      </c>
      <c r="G950" s="101" t="s">
        <v>256</v>
      </c>
      <c r="H950" s="101" t="s">
        <v>22</v>
      </c>
      <c r="J950" s="192">
        <v>283815</v>
      </c>
      <c r="K950" s="125"/>
      <c r="L950" s="114">
        <v>44720</v>
      </c>
      <c r="M950" s="114">
        <f>+L950+30</f>
        <v>44750</v>
      </c>
      <c r="N950" s="238">
        <f t="shared" si="41"/>
        <v>283815</v>
      </c>
      <c r="O950" s="243">
        <v>2022</v>
      </c>
      <c r="P950" s="93">
        <f>N950*VLOOKUP(O950,IPC_2024!$A:$C,3,FALSE)</f>
        <v>326280.98966399999</v>
      </c>
      <c r="Q950" s="93"/>
      <c r="R950" s="268" t="str">
        <f t="shared" si="39"/>
        <v/>
      </c>
      <c r="S950" s="274"/>
      <c r="T950" s="126"/>
      <c r="U950" s="127"/>
      <c r="V950" s="127"/>
      <c r="W950" s="127"/>
      <c r="X950" s="127"/>
      <c r="Y950" s="127"/>
    </row>
    <row r="951" spans="2:25" ht="15" outlineLevel="2" x14ac:dyDescent="0.25">
      <c r="B951" s="299"/>
      <c r="C951" s="113"/>
      <c r="D951" s="222"/>
      <c r="E951" s="101"/>
      <c r="F951" s="108" t="s">
        <v>258</v>
      </c>
      <c r="G951" s="101" t="s">
        <v>256</v>
      </c>
      <c r="H951" s="101" t="s">
        <v>22</v>
      </c>
      <c r="J951" s="192">
        <v>283815</v>
      </c>
      <c r="K951" s="125"/>
      <c r="L951" s="114">
        <v>44744</v>
      </c>
      <c r="M951" s="114">
        <f>+L951+30</f>
        <v>44774</v>
      </c>
      <c r="N951" s="238">
        <f t="shared" si="41"/>
        <v>283815</v>
      </c>
      <c r="O951" s="243">
        <v>2022</v>
      </c>
      <c r="P951" s="93">
        <f>N951*VLOOKUP(O951,IPC_2024!$A:$C,3,FALSE)</f>
        <v>326280.98966399999</v>
      </c>
      <c r="Q951" s="93"/>
      <c r="R951" s="268" t="str">
        <f t="shared" si="39"/>
        <v/>
      </c>
      <c r="S951" s="274"/>
      <c r="T951" s="126"/>
      <c r="U951" s="127"/>
      <c r="V951" s="127"/>
      <c r="W951" s="127"/>
      <c r="X951" s="127"/>
      <c r="Y951" s="127"/>
    </row>
    <row r="952" spans="2:25" ht="15" outlineLevel="1" x14ac:dyDescent="0.25">
      <c r="B952" s="299"/>
      <c r="C952" s="113"/>
      <c r="D952" s="222"/>
      <c r="E952" s="118" t="s">
        <v>1190</v>
      </c>
      <c r="F952" s="113" t="s">
        <v>1485</v>
      </c>
      <c r="G952" s="101"/>
      <c r="H952" s="101"/>
      <c r="J952" s="163">
        <f>SUM(J949:J951)</f>
        <v>851445</v>
      </c>
      <c r="K952" s="125"/>
      <c r="L952" s="114"/>
      <c r="M952" s="114"/>
      <c r="N952" s="239">
        <f>SUM(N949:N951)</f>
        <v>851445</v>
      </c>
      <c r="O952" s="243"/>
      <c r="P952" s="94">
        <f>SUM(P949:P951)</f>
        <v>978842.96899199998</v>
      </c>
      <c r="Q952" s="92" t="s">
        <v>1420</v>
      </c>
      <c r="R952" s="268">
        <f t="shared" si="39"/>
        <v>1.4693480263285724E-5</v>
      </c>
      <c r="S952" s="274"/>
      <c r="T952" s="126"/>
      <c r="U952" s="127"/>
      <c r="V952" s="127"/>
      <c r="W952" s="127"/>
      <c r="X952" s="127"/>
      <c r="Y952" s="127"/>
    </row>
    <row r="953" spans="2:25" ht="15" outlineLevel="1" x14ac:dyDescent="0.25">
      <c r="B953" s="299"/>
      <c r="C953" s="113"/>
      <c r="D953" s="222"/>
      <c r="E953" s="118"/>
      <c r="F953" s="108"/>
      <c r="G953" s="101"/>
      <c r="H953" s="101"/>
      <c r="J953" s="192"/>
      <c r="K953" s="125"/>
      <c r="L953" s="114"/>
      <c r="M953" s="114"/>
      <c r="N953" s="238"/>
      <c r="O953" s="243"/>
      <c r="P953" s="93"/>
      <c r="Q953" s="93"/>
      <c r="R953" s="268" t="str">
        <f t="shared" si="39"/>
        <v/>
      </c>
      <c r="S953" s="274"/>
      <c r="T953" s="126"/>
      <c r="U953" s="127"/>
      <c r="V953" s="127"/>
      <c r="W953" s="127"/>
      <c r="X953" s="127"/>
      <c r="Y953" s="127"/>
    </row>
    <row r="954" spans="2:25" ht="15" outlineLevel="2" x14ac:dyDescent="0.25">
      <c r="B954" s="299"/>
      <c r="C954" s="108" t="s">
        <v>1430</v>
      </c>
      <c r="D954" s="222">
        <v>6342106</v>
      </c>
      <c r="E954" s="101" t="s">
        <v>727</v>
      </c>
      <c r="F954" s="108" t="s">
        <v>726</v>
      </c>
      <c r="G954" s="101" t="s">
        <v>728</v>
      </c>
      <c r="H954" s="101" t="s">
        <v>22</v>
      </c>
      <c r="J954" s="163">
        <v>1760</v>
      </c>
      <c r="K954" s="125"/>
      <c r="L954" s="114">
        <v>45016</v>
      </c>
      <c r="M954" s="114">
        <v>45046</v>
      </c>
      <c r="N954" s="239">
        <f t="shared" si="41"/>
        <v>1760</v>
      </c>
      <c r="O954" s="243">
        <v>2023</v>
      </c>
      <c r="P954" s="94">
        <f>N954*VLOOKUP(O954,IPC_2024!$A:$C,3,FALSE)</f>
        <v>1851.52</v>
      </c>
      <c r="Q954" s="92" t="s">
        <v>1420</v>
      </c>
      <c r="R954" s="268">
        <f t="shared" si="39"/>
        <v>2.7793296206739296E-8</v>
      </c>
      <c r="S954" s="274"/>
      <c r="T954" s="126"/>
      <c r="U954" s="127"/>
      <c r="V954" s="127"/>
      <c r="W954" s="127"/>
      <c r="X954" s="127"/>
      <c r="Y954" s="127"/>
    </row>
    <row r="955" spans="2:25" ht="15" outlineLevel="1" x14ac:dyDescent="0.25">
      <c r="B955" s="299"/>
      <c r="C955" s="113"/>
      <c r="D955" s="222"/>
      <c r="E955" s="118"/>
      <c r="F955" s="108"/>
      <c r="G955" s="101"/>
      <c r="H955" s="101"/>
      <c r="J955" s="192"/>
      <c r="K955" s="125"/>
      <c r="L955" s="114"/>
      <c r="M955" s="114"/>
      <c r="N955" s="238"/>
      <c r="O955" s="243"/>
      <c r="P955" s="93"/>
      <c r="Q955" s="93"/>
      <c r="R955" s="268" t="str">
        <f t="shared" si="39"/>
        <v/>
      </c>
      <c r="S955" s="274"/>
      <c r="T955" s="126"/>
      <c r="U955" s="127"/>
      <c r="V955" s="127"/>
      <c r="W955" s="127"/>
      <c r="X955" s="127"/>
      <c r="Y955" s="127"/>
    </row>
    <row r="956" spans="2:25" ht="15" outlineLevel="2" x14ac:dyDescent="0.25">
      <c r="B956" s="299"/>
      <c r="C956" s="108" t="s">
        <v>1430</v>
      </c>
      <c r="D956" s="222">
        <v>901428935</v>
      </c>
      <c r="E956" s="101" t="s">
        <v>334</v>
      </c>
      <c r="F956" s="108" t="s">
        <v>329</v>
      </c>
      <c r="G956" s="101" t="s">
        <v>335</v>
      </c>
      <c r="H956" s="101" t="s">
        <v>139</v>
      </c>
      <c r="J956" s="163">
        <v>2027251</v>
      </c>
      <c r="K956" s="125"/>
      <c r="L956" s="114">
        <v>45385</v>
      </c>
      <c r="M956" s="114">
        <v>45780</v>
      </c>
      <c r="N956" s="239">
        <f t="shared" si="41"/>
        <v>2027251</v>
      </c>
      <c r="O956" s="243">
        <v>2024</v>
      </c>
      <c r="P956" s="94">
        <f>N956*VLOOKUP(O956,IPC_2024!$A:$C,3,FALSE)</f>
        <v>2027251</v>
      </c>
      <c r="Q956" s="92" t="s">
        <v>1420</v>
      </c>
      <c r="R956" s="268">
        <f t="shared" si="39"/>
        <v>3.043120653755209E-5</v>
      </c>
      <c r="S956" s="274"/>
      <c r="T956" s="126"/>
      <c r="U956" s="127"/>
      <c r="V956" s="127"/>
      <c r="W956" s="127"/>
      <c r="X956" s="127"/>
      <c r="Y956" s="127"/>
    </row>
    <row r="957" spans="2:25" ht="15" outlineLevel="1" x14ac:dyDescent="0.25">
      <c r="B957" s="299"/>
      <c r="C957" s="113"/>
      <c r="D957" s="222"/>
      <c r="E957" s="118"/>
      <c r="F957" s="108"/>
      <c r="G957" s="101"/>
      <c r="H957" s="101"/>
      <c r="J957" s="192"/>
      <c r="K957" s="125"/>
      <c r="L957" s="114"/>
      <c r="M957" s="114"/>
      <c r="N957" s="238"/>
      <c r="O957" s="243"/>
      <c r="P957" s="93"/>
      <c r="Q957" s="93"/>
      <c r="R957" s="268" t="str">
        <f t="shared" si="39"/>
        <v/>
      </c>
      <c r="S957" s="274"/>
      <c r="T957" s="126"/>
      <c r="U957" s="127"/>
      <c r="V957" s="127"/>
      <c r="W957" s="127"/>
      <c r="X957" s="127"/>
      <c r="Y957" s="127"/>
    </row>
    <row r="958" spans="2:25" ht="15" outlineLevel="2" x14ac:dyDescent="0.25">
      <c r="B958" s="299"/>
      <c r="C958" s="108" t="s">
        <v>1430</v>
      </c>
      <c r="D958" s="224">
        <v>900177741</v>
      </c>
      <c r="E958" s="122" t="s">
        <v>184</v>
      </c>
      <c r="F958" s="137" t="s">
        <v>183</v>
      </c>
      <c r="G958" s="101" t="s">
        <v>185</v>
      </c>
      <c r="H958" s="101" t="s">
        <v>22</v>
      </c>
      <c r="J958" s="163">
        <v>2483189</v>
      </c>
      <c r="K958" s="178"/>
      <c r="L958" s="114">
        <v>45063</v>
      </c>
      <c r="M958" s="114">
        <f>+L958+30</f>
        <v>45093</v>
      </c>
      <c r="N958" s="239">
        <f t="shared" si="41"/>
        <v>2483189</v>
      </c>
      <c r="O958" s="243">
        <v>2023</v>
      </c>
      <c r="P958" s="94">
        <f>N958*VLOOKUP(O958,IPC_2024!$A:$C,3,FALSE)</f>
        <v>2612314.8280000002</v>
      </c>
      <c r="Q958" s="92" t="s">
        <v>1420</v>
      </c>
      <c r="R958" s="268">
        <f t="shared" si="39"/>
        <v>3.9213640576316335E-5</v>
      </c>
      <c r="S958" s="274"/>
      <c r="T958" s="111"/>
      <c r="U958" s="112"/>
      <c r="V958" s="112"/>
      <c r="W958" s="112"/>
      <c r="X958" s="112"/>
      <c r="Y958" s="112"/>
    </row>
    <row r="959" spans="2:25" ht="15" outlineLevel="1" x14ac:dyDescent="0.25">
      <c r="B959" s="299"/>
      <c r="C959" s="113"/>
      <c r="D959" s="224"/>
      <c r="E959" s="175"/>
      <c r="F959" s="137"/>
      <c r="G959" s="101"/>
      <c r="H959" s="101"/>
      <c r="J959" s="192"/>
      <c r="K959" s="178"/>
      <c r="L959" s="114"/>
      <c r="M959" s="114"/>
      <c r="N959" s="238"/>
      <c r="O959" s="243"/>
      <c r="P959" s="93"/>
      <c r="Q959" s="93"/>
      <c r="R959" s="268" t="str">
        <f t="shared" si="39"/>
        <v/>
      </c>
      <c r="S959" s="274"/>
      <c r="T959" s="111"/>
      <c r="U959" s="112"/>
      <c r="V959" s="112"/>
      <c r="W959" s="112"/>
      <c r="X959" s="112"/>
      <c r="Y959" s="112"/>
    </row>
    <row r="960" spans="2:25" ht="15" outlineLevel="2" x14ac:dyDescent="0.25">
      <c r="B960" s="299"/>
      <c r="C960" s="108" t="s">
        <v>1430</v>
      </c>
      <c r="D960" s="222">
        <v>900390725</v>
      </c>
      <c r="E960" s="101" t="s">
        <v>292</v>
      </c>
      <c r="F960" s="108" t="s">
        <v>291</v>
      </c>
      <c r="G960" s="101" t="s">
        <v>293</v>
      </c>
      <c r="H960" s="101" t="s">
        <v>22</v>
      </c>
      <c r="J960" s="163">
        <v>190068</v>
      </c>
      <c r="K960" s="125"/>
      <c r="L960" s="114">
        <v>43083</v>
      </c>
      <c r="M960" s="114">
        <f>+L960+30</f>
        <v>43113</v>
      </c>
      <c r="N960" s="239">
        <f t="shared" si="41"/>
        <v>190068</v>
      </c>
      <c r="O960" s="243">
        <v>2018</v>
      </c>
      <c r="P960" s="94">
        <f>N960*VLOOKUP(O960,IPC_2024!$A:$C,3,FALSE)</f>
        <v>275349.81909895403</v>
      </c>
      <c r="Q960" s="92" t="s">
        <v>1420</v>
      </c>
      <c r="R960" s="268">
        <f t="shared" si="39"/>
        <v>4.1332953911863284E-6</v>
      </c>
      <c r="S960" s="274"/>
      <c r="T960" s="126"/>
      <c r="U960" s="127"/>
      <c r="V960" s="127"/>
      <c r="W960" s="127"/>
      <c r="X960" s="127"/>
      <c r="Y960" s="127"/>
    </row>
    <row r="961" spans="2:25" ht="15" outlineLevel="1" x14ac:dyDescent="0.25">
      <c r="B961" s="299"/>
      <c r="C961" s="113"/>
      <c r="D961" s="222"/>
      <c r="E961" s="118"/>
      <c r="F961" s="108"/>
      <c r="G961" s="101"/>
      <c r="H961" s="101"/>
      <c r="J961" s="192"/>
      <c r="K961" s="125"/>
      <c r="L961" s="114"/>
      <c r="M961" s="114"/>
      <c r="N961" s="238"/>
      <c r="O961" s="243"/>
      <c r="P961" s="93"/>
      <c r="Q961" s="93"/>
      <c r="R961" s="268" t="str">
        <f t="shared" si="39"/>
        <v/>
      </c>
      <c r="S961" s="274"/>
      <c r="T961" s="126"/>
      <c r="U961" s="127"/>
      <c r="V961" s="127"/>
      <c r="W961" s="127"/>
      <c r="X961" s="127"/>
      <c r="Y961" s="127"/>
    </row>
    <row r="962" spans="2:25" ht="15" outlineLevel="2" x14ac:dyDescent="0.25">
      <c r="B962" s="299"/>
      <c r="C962" s="108" t="s">
        <v>1430</v>
      </c>
      <c r="D962" s="222">
        <v>900514806</v>
      </c>
      <c r="E962" s="101" t="s">
        <v>298</v>
      </c>
      <c r="F962" s="108" t="s">
        <v>297</v>
      </c>
      <c r="G962" s="121" t="s">
        <v>299</v>
      </c>
      <c r="H962" s="101" t="s">
        <v>22</v>
      </c>
      <c r="J962" s="192">
        <v>2669622</v>
      </c>
      <c r="K962" s="125"/>
      <c r="L962" s="114">
        <v>44501</v>
      </c>
      <c r="M962" s="114">
        <f>+L962+30</f>
        <v>44531</v>
      </c>
      <c r="N962" s="238">
        <f t="shared" si="41"/>
        <v>2669622</v>
      </c>
      <c r="O962" s="243">
        <v>2021</v>
      </c>
      <c r="P962" s="93">
        <f>N962*VLOOKUP(O962,IPC_2024!$A:$C,3,FALSE)</f>
        <v>3471727.2256334443</v>
      </c>
      <c r="Q962" s="93"/>
      <c r="R962" s="268" t="str">
        <f t="shared" si="39"/>
        <v/>
      </c>
      <c r="S962" s="274"/>
      <c r="T962" s="126"/>
      <c r="U962" s="127"/>
      <c r="V962" s="127"/>
      <c r="W962" s="127"/>
      <c r="X962" s="127"/>
      <c r="Y962" s="127"/>
    </row>
    <row r="963" spans="2:25" ht="15" outlineLevel="2" x14ac:dyDescent="0.25">
      <c r="B963" s="299"/>
      <c r="C963" s="113"/>
      <c r="D963" s="222"/>
      <c r="E963" s="101"/>
      <c r="F963" s="108" t="s">
        <v>300</v>
      </c>
      <c r="G963" s="121" t="s">
        <v>299</v>
      </c>
      <c r="H963" s="101" t="s">
        <v>22</v>
      </c>
      <c r="J963" s="192">
        <v>3538186</v>
      </c>
      <c r="K963" s="125"/>
      <c r="L963" s="114">
        <v>44618</v>
      </c>
      <c r="M963" s="114">
        <f>+L963+30</f>
        <v>44648</v>
      </c>
      <c r="N963" s="238">
        <f t="shared" si="41"/>
        <v>3538186</v>
      </c>
      <c r="O963" s="243">
        <v>2022</v>
      </c>
      <c r="P963" s="93">
        <f>N963*VLOOKUP(O963,IPC_2024!$A:$C,3,FALSE)</f>
        <v>4067589.2031616</v>
      </c>
      <c r="Q963" s="93"/>
      <c r="R963" s="268" t="str">
        <f t="shared" si="39"/>
        <v/>
      </c>
      <c r="S963" s="274"/>
      <c r="T963" s="126"/>
      <c r="U963" s="127"/>
      <c r="V963" s="127"/>
      <c r="W963" s="127"/>
      <c r="X963" s="127"/>
      <c r="Y963" s="127"/>
    </row>
    <row r="964" spans="2:25" ht="15" outlineLevel="2" x14ac:dyDescent="0.25">
      <c r="B964" s="299"/>
      <c r="C964" s="113"/>
      <c r="D964" s="222"/>
      <c r="E964" s="101"/>
      <c r="F964" s="108" t="s">
        <v>1371</v>
      </c>
      <c r="G964" s="121" t="s">
        <v>299</v>
      </c>
      <c r="H964" s="101" t="s">
        <v>22</v>
      </c>
      <c r="J964" s="192">
        <v>924266</v>
      </c>
      <c r="K964" s="125"/>
      <c r="L964" s="114">
        <v>44635</v>
      </c>
      <c r="M964" s="114">
        <f>+L964+30</f>
        <v>44665</v>
      </c>
      <c r="N964" s="238">
        <f t="shared" si="41"/>
        <v>924266</v>
      </c>
      <c r="O964" s="243">
        <v>2022</v>
      </c>
      <c r="P964" s="93">
        <f>N964*VLOOKUP(O964,IPC_2024!$A:$C,3,FALSE)</f>
        <v>1062559.8548095999</v>
      </c>
      <c r="Q964" s="93"/>
      <c r="R964" s="268" t="str">
        <f t="shared" si="39"/>
        <v/>
      </c>
      <c r="S964" s="274"/>
      <c r="T964" s="126"/>
      <c r="U964" s="127"/>
      <c r="V964" s="127"/>
      <c r="W964" s="127"/>
      <c r="X964" s="127"/>
      <c r="Y964" s="127"/>
    </row>
    <row r="965" spans="2:25" ht="15" outlineLevel="2" x14ac:dyDescent="0.25">
      <c r="B965" s="299"/>
      <c r="C965" s="113"/>
      <c r="D965" s="222"/>
      <c r="E965" s="101"/>
      <c r="F965" s="108" t="s">
        <v>302</v>
      </c>
      <c r="G965" s="121" t="s">
        <v>299</v>
      </c>
      <c r="H965" s="101" t="s">
        <v>22</v>
      </c>
      <c r="J965" s="192">
        <v>2026777</v>
      </c>
      <c r="K965" s="125"/>
      <c r="L965" s="114">
        <v>44651</v>
      </c>
      <c r="M965" s="114">
        <f>+L965+30</f>
        <v>44681</v>
      </c>
      <c r="N965" s="238">
        <f t="shared" si="41"/>
        <v>2026777</v>
      </c>
      <c r="O965" s="243">
        <v>2022</v>
      </c>
      <c r="P965" s="93">
        <f>N965*VLOOKUP(O965,IPC_2024!$A:$C,3,FALSE)</f>
        <v>2330034.7246912001</v>
      </c>
      <c r="Q965" s="93"/>
      <c r="R965" s="268" t="str">
        <f t="shared" si="39"/>
        <v/>
      </c>
      <c r="S965" s="274"/>
      <c r="T965" s="126"/>
      <c r="U965" s="127"/>
      <c r="V965" s="127"/>
      <c r="W965" s="127"/>
      <c r="X965" s="127"/>
      <c r="Y965" s="127"/>
    </row>
    <row r="966" spans="2:25" ht="15" outlineLevel="2" x14ac:dyDescent="0.25">
      <c r="B966" s="299"/>
      <c r="C966" s="113"/>
      <c r="D966" s="222"/>
      <c r="E966" s="101"/>
      <c r="F966" s="108" t="s">
        <v>303</v>
      </c>
      <c r="G966" s="121" t="s">
        <v>299</v>
      </c>
      <c r="H966" s="101" t="s">
        <v>22</v>
      </c>
      <c r="J966" s="192">
        <v>933612</v>
      </c>
      <c r="K966" s="125"/>
      <c r="L966" s="114">
        <v>44651</v>
      </c>
      <c r="M966" s="114">
        <f>+L966+30</f>
        <v>44681</v>
      </c>
      <c r="N966" s="238">
        <f t="shared" si="41"/>
        <v>933612</v>
      </c>
      <c r="O966" s="243">
        <v>2022</v>
      </c>
      <c r="P966" s="93">
        <f>N966*VLOOKUP(O966,IPC_2024!$A:$C,3,FALSE)</f>
        <v>1073304.2556672001</v>
      </c>
      <c r="Q966" s="93"/>
      <c r="R966" s="268" t="str">
        <f t="shared" ref="R966:R1029" si="42">IF(Q966="TOTAL",P966/$P$1153,"")</f>
        <v/>
      </c>
      <c r="S966" s="274"/>
      <c r="T966" s="126"/>
      <c r="U966" s="127"/>
      <c r="V966" s="127"/>
      <c r="W966" s="127"/>
      <c r="X966" s="127"/>
      <c r="Y966" s="127"/>
    </row>
    <row r="967" spans="2:25" ht="15" outlineLevel="2" x14ac:dyDescent="0.25">
      <c r="B967" s="299"/>
      <c r="C967" s="113"/>
      <c r="D967" s="222"/>
      <c r="E967" s="101"/>
      <c r="F967" s="108" t="s">
        <v>1372</v>
      </c>
      <c r="G967" s="121"/>
      <c r="H967" s="101"/>
      <c r="J967" s="192">
        <v>499069</v>
      </c>
      <c r="K967" s="125"/>
      <c r="L967" s="114"/>
      <c r="M967" s="114"/>
      <c r="N967" s="238">
        <f t="shared" si="41"/>
        <v>499069</v>
      </c>
      <c r="O967" s="243">
        <v>2022</v>
      </c>
      <c r="P967" s="93">
        <f>N967*VLOOKUP(O967,IPC_2024!$A:$C,3,FALSE)</f>
        <v>573742.49856640003</v>
      </c>
      <c r="Q967" s="93"/>
      <c r="R967" s="268" t="str">
        <f t="shared" si="42"/>
        <v/>
      </c>
      <c r="S967" s="274"/>
      <c r="T967" s="126"/>
      <c r="U967" s="127"/>
      <c r="V967" s="127"/>
      <c r="W967" s="127"/>
      <c r="X967" s="127"/>
      <c r="Y967" s="127"/>
    </row>
    <row r="968" spans="2:25" ht="15" outlineLevel="2" x14ac:dyDescent="0.25">
      <c r="B968" s="299"/>
      <c r="C968" s="113"/>
      <c r="D968" s="222"/>
      <c r="E968" s="101"/>
      <c r="F968" s="108" t="s">
        <v>304</v>
      </c>
      <c r="G968" s="121" t="s">
        <v>299</v>
      </c>
      <c r="H968" s="101" t="s">
        <v>22</v>
      </c>
      <c r="J968" s="192">
        <v>875548</v>
      </c>
      <c r="K968" s="125"/>
      <c r="L968" s="114">
        <v>44734</v>
      </c>
      <c r="M968" s="114">
        <f>+L968+30</f>
        <v>44764</v>
      </c>
      <c r="N968" s="238">
        <f t="shared" si="41"/>
        <v>875548</v>
      </c>
      <c r="O968" s="243">
        <v>2022</v>
      </c>
      <c r="P968" s="93">
        <f>N968*VLOOKUP(O968,IPC_2024!$A:$C,3,FALSE)</f>
        <v>1006552.3948288</v>
      </c>
      <c r="Q968" s="93"/>
      <c r="R968" s="268" t="str">
        <f t="shared" si="42"/>
        <v/>
      </c>
      <c r="S968" s="274"/>
      <c r="T968" s="126"/>
      <c r="U968" s="127"/>
      <c r="V968" s="127"/>
      <c r="W968" s="127"/>
      <c r="X968" s="127"/>
      <c r="Y968" s="127"/>
    </row>
    <row r="969" spans="2:25" ht="15" outlineLevel="1" x14ac:dyDescent="0.25">
      <c r="B969" s="299"/>
      <c r="C969" s="113"/>
      <c r="D969" s="222"/>
      <c r="E969" s="118" t="s">
        <v>1193</v>
      </c>
      <c r="F969" s="113" t="s">
        <v>1485</v>
      </c>
      <c r="G969" s="121"/>
      <c r="H969" s="101"/>
      <c r="J969" s="163">
        <f>SUM(J962:J968)</f>
        <v>11467080</v>
      </c>
      <c r="K969" s="125"/>
      <c r="L969" s="114"/>
      <c r="M969" s="114"/>
      <c r="N969" s="239">
        <f>SUM(N962:N968)</f>
        <v>11467080</v>
      </c>
      <c r="O969" s="243"/>
      <c r="P969" s="94">
        <f>SUM(P962:P968)</f>
        <v>13585510.157358246</v>
      </c>
      <c r="Q969" s="92" t="s">
        <v>1420</v>
      </c>
      <c r="R969" s="268">
        <f t="shared" si="42"/>
        <v>2.0393304307980638E-4</v>
      </c>
      <c r="S969" s="274"/>
      <c r="T969" s="126"/>
      <c r="U969" s="127"/>
      <c r="V969" s="127"/>
      <c r="W969" s="127"/>
      <c r="X969" s="127"/>
      <c r="Y969" s="127"/>
    </row>
    <row r="970" spans="2:25" ht="15" outlineLevel="1" x14ac:dyDescent="0.25">
      <c r="B970" s="299"/>
      <c r="C970" s="113"/>
      <c r="D970" s="222"/>
      <c r="E970" s="118"/>
      <c r="F970" s="108"/>
      <c r="G970" s="121"/>
      <c r="H970" s="101"/>
      <c r="J970" s="192"/>
      <c r="K970" s="125"/>
      <c r="L970" s="114"/>
      <c r="M970" s="114"/>
      <c r="N970" s="238"/>
      <c r="O970" s="243"/>
      <c r="P970" s="93"/>
      <c r="Q970" s="93"/>
      <c r="R970" s="268" t="str">
        <f t="shared" si="42"/>
        <v/>
      </c>
      <c r="S970" s="274"/>
      <c r="T970" s="126"/>
      <c r="U970" s="127"/>
      <c r="V970" s="127"/>
      <c r="W970" s="127"/>
      <c r="X970" s="127"/>
      <c r="Y970" s="127"/>
    </row>
    <row r="971" spans="2:25" ht="15" outlineLevel="2" x14ac:dyDescent="0.25">
      <c r="B971" s="299"/>
      <c r="C971" s="108" t="s">
        <v>1430</v>
      </c>
      <c r="D971" s="222">
        <v>800175087</v>
      </c>
      <c r="E971" s="101" t="s">
        <v>130</v>
      </c>
      <c r="F971" s="108" t="s">
        <v>1400</v>
      </c>
      <c r="G971" s="121" t="s">
        <v>131</v>
      </c>
      <c r="H971" s="101" t="s">
        <v>22</v>
      </c>
      <c r="J971" s="192">
        <v>357000</v>
      </c>
      <c r="K971" s="125"/>
      <c r="L971" s="114">
        <v>45233</v>
      </c>
      <c r="M971" s="114">
        <f>+L971+30</f>
        <v>45263</v>
      </c>
      <c r="N971" s="238">
        <f t="shared" si="41"/>
        <v>357000</v>
      </c>
      <c r="O971" s="243">
        <v>2023</v>
      </c>
      <c r="P971" s="93">
        <f>N971*VLOOKUP(O971,IPC_2024!$A:$C,3,FALSE)</f>
        <v>375564</v>
      </c>
      <c r="Q971" s="93"/>
      <c r="R971" s="268" t="str">
        <f t="shared" si="42"/>
        <v/>
      </c>
      <c r="S971" s="274"/>
      <c r="T971" s="126"/>
      <c r="U971" s="127"/>
      <c r="V971" s="127"/>
      <c r="W971" s="127"/>
      <c r="X971" s="127"/>
      <c r="Y971" s="127"/>
    </row>
    <row r="972" spans="2:25" ht="15" outlineLevel="2" x14ac:dyDescent="0.25">
      <c r="B972" s="299"/>
      <c r="C972" s="113"/>
      <c r="D972" s="222"/>
      <c r="E972" s="101"/>
      <c r="F972" s="108" t="s">
        <v>1399</v>
      </c>
      <c r="G972" s="121" t="s">
        <v>131</v>
      </c>
      <c r="H972" s="101" t="s">
        <v>22</v>
      </c>
      <c r="J972" s="192">
        <v>11900000</v>
      </c>
      <c r="K972" s="125"/>
      <c r="L972" s="114">
        <v>45169</v>
      </c>
      <c r="M972" s="114">
        <f>+L972+30</f>
        <v>45199</v>
      </c>
      <c r="N972" s="238">
        <f t="shared" si="41"/>
        <v>11900000</v>
      </c>
      <c r="O972" s="243">
        <v>2023</v>
      </c>
      <c r="P972" s="93">
        <f>N972*VLOOKUP(O972,IPC_2024!$A:$C,3,FALSE)</f>
        <v>12518800</v>
      </c>
      <c r="Q972" s="93"/>
      <c r="R972" s="268" t="str">
        <f t="shared" si="42"/>
        <v/>
      </c>
      <c r="S972" s="274"/>
      <c r="T972" s="126"/>
      <c r="U972" s="112"/>
      <c r="V972" s="112"/>
      <c r="W972" s="112"/>
      <c r="X972" s="112"/>
      <c r="Y972" s="112"/>
    </row>
    <row r="973" spans="2:25" ht="15" outlineLevel="2" x14ac:dyDescent="0.25">
      <c r="B973" s="299"/>
      <c r="C973" s="113"/>
      <c r="D973" s="222"/>
      <c r="E973" s="101"/>
      <c r="F973" s="108" t="s">
        <v>1401</v>
      </c>
      <c r="G973" s="121"/>
      <c r="H973" s="101"/>
      <c r="J973" s="192">
        <v>3213000</v>
      </c>
      <c r="K973" s="125"/>
      <c r="L973" s="114"/>
      <c r="M973" s="114" t="s">
        <v>1437</v>
      </c>
      <c r="N973" s="238">
        <f t="shared" si="41"/>
        <v>3213000</v>
      </c>
      <c r="O973" s="243">
        <v>2024</v>
      </c>
      <c r="P973" s="93">
        <f>N973*VLOOKUP(O973,IPC_2024!$A:$C,3,FALSE)</f>
        <v>3213000</v>
      </c>
      <c r="Q973" s="93"/>
      <c r="R973" s="268" t="str">
        <f t="shared" si="42"/>
        <v/>
      </c>
      <c r="S973" s="274"/>
      <c r="T973" s="126"/>
      <c r="U973" s="112"/>
      <c r="V973" s="112"/>
      <c r="W973" s="112"/>
      <c r="X973" s="112"/>
      <c r="Y973" s="112"/>
    </row>
    <row r="974" spans="2:25" ht="15" outlineLevel="2" x14ac:dyDescent="0.25">
      <c r="B974" s="299"/>
      <c r="C974" s="113"/>
      <c r="D974" s="222"/>
      <c r="E974" s="101"/>
      <c r="F974" s="108" t="s">
        <v>1402</v>
      </c>
      <c r="G974" s="121"/>
      <c r="H974" s="101"/>
      <c r="J974" s="192">
        <v>178500</v>
      </c>
      <c r="K974" s="125"/>
      <c r="L974" s="114"/>
      <c r="M974" s="114" t="s">
        <v>1437</v>
      </c>
      <c r="N974" s="238">
        <f t="shared" si="41"/>
        <v>178500</v>
      </c>
      <c r="O974" s="243">
        <v>2024</v>
      </c>
      <c r="P974" s="93">
        <f>N974*VLOOKUP(O974,IPC_2024!$A:$C,3,FALSE)</f>
        <v>178500</v>
      </c>
      <c r="Q974" s="93"/>
      <c r="R974" s="268" t="str">
        <f t="shared" si="42"/>
        <v/>
      </c>
      <c r="S974" s="274"/>
      <c r="T974" s="126"/>
      <c r="U974" s="112"/>
      <c r="V974" s="112"/>
      <c r="W974" s="112"/>
      <c r="X974" s="112"/>
      <c r="Y974" s="112"/>
    </row>
    <row r="975" spans="2:25" ht="15" outlineLevel="1" x14ac:dyDescent="0.25">
      <c r="B975" s="299"/>
      <c r="C975" s="113"/>
      <c r="D975" s="222"/>
      <c r="E975" s="118" t="s">
        <v>1180</v>
      </c>
      <c r="F975" s="113" t="s">
        <v>1485</v>
      </c>
      <c r="G975" s="121"/>
      <c r="H975" s="101"/>
      <c r="J975" s="163">
        <f>SUM(J971:J974)</f>
        <v>15648500</v>
      </c>
      <c r="K975" s="125"/>
      <c r="L975" s="114"/>
      <c r="M975" s="114"/>
      <c r="N975" s="239">
        <f>SUM(N971:N974)</f>
        <v>15648500</v>
      </c>
      <c r="O975" s="243"/>
      <c r="P975" s="94">
        <f>SUM(P971:P974)</f>
        <v>16285864</v>
      </c>
      <c r="Q975" s="92" t="s">
        <v>1420</v>
      </c>
      <c r="R975" s="268">
        <f t="shared" si="42"/>
        <v>2.444682434619513E-4</v>
      </c>
      <c r="S975" s="274"/>
      <c r="T975" s="126"/>
      <c r="U975" s="112"/>
      <c r="V975" s="112"/>
      <c r="W975" s="112"/>
      <c r="X975" s="112"/>
      <c r="Y975" s="112"/>
    </row>
    <row r="976" spans="2:25" ht="15" outlineLevel="1" x14ac:dyDescent="0.25">
      <c r="B976" s="299"/>
      <c r="C976" s="113"/>
      <c r="D976" s="222"/>
      <c r="E976" s="118"/>
      <c r="F976" s="108"/>
      <c r="G976" s="121"/>
      <c r="H976" s="101"/>
      <c r="J976" s="192"/>
      <c r="K976" s="125"/>
      <c r="L976" s="114"/>
      <c r="M976" s="114"/>
      <c r="N976" s="238"/>
      <c r="O976" s="243"/>
      <c r="P976" s="93"/>
      <c r="Q976" s="93"/>
      <c r="R976" s="268" t="str">
        <f t="shared" si="42"/>
        <v/>
      </c>
      <c r="S976" s="274"/>
      <c r="T976" s="126"/>
      <c r="U976" s="112"/>
      <c r="V976" s="112"/>
      <c r="W976" s="112"/>
      <c r="X976" s="112"/>
      <c r="Y976" s="112"/>
    </row>
    <row r="977" spans="2:25" ht="15" outlineLevel="2" x14ac:dyDescent="0.25">
      <c r="B977" s="299"/>
      <c r="C977" s="108" t="s">
        <v>1430</v>
      </c>
      <c r="D977" s="222">
        <v>900834840</v>
      </c>
      <c r="E977" s="101" t="s">
        <v>720</v>
      </c>
      <c r="F977" s="108" t="s">
        <v>719</v>
      </c>
      <c r="G977" s="121" t="s">
        <v>721</v>
      </c>
      <c r="H977" s="101" t="s">
        <v>22</v>
      </c>
      <c r="J977" s="192">
        <v>1590280</v>
      </c>
      <c r="K977" s="125"/>
      <c r="L977" s="114">
        <v>45076</v>
      </c>
      <c r="M977" s="114">
        <f>+L977+30</f>
        <v>45106</v>
      </c>
      <c r="N977" s="238">
        <f t="shared" si="41"/>
        <v>1590280</v>
      </c>
      <c r="O977" s="243">
        <v>2023</v>
      </c>
      <c r="P977" s="93">
        <f>N977*VLOOKUP(O977,IPC_2024!$A:$C,3,FALSE)</f>
        <v>1672974.56</v>
      </c>
      <c r="Q977" s="93"/>
      <c r="R977" s="268" t="str">
        <f t="shared" si="42"/>
        <v/>
      </c>
      <c r="S977" s="274"/>
      <c r="T977" s="126"/>
      <c r="U977" s="127"/>
      <c r="V977" s="127"/>
      <c r="W977" s="127"/>
      <c r="X977" s="127"/>
      <c r="Y977" s="127"/>
    </row>
    <row r="978" spans="2:25" ht="15" outlineLevel="2" x14ac:dyDescent="0.25">
      <c r="B978" s="299"/>
      <c r="C978" s="113"/>
      <c r="D978" s="222"/>
      <c r="E978" s="101"/>
      <c r="F978" s="108" t="s">
        <v>722</v>
      </c>
      <c r="G978" s="121" t="s">
        <v>721</v>
      </c>
      <c r="H978" s="101" t="s">
        <v>22</v>
      </c>
      <c r="J978" s="192">
        <v>1590280</v>
      </c>
      <c r="K978" s="125"/>
      <c r="L978" s="114">
        <v>45107</v>
      </c>
      <c r="M978" s="114">
        <f>+L978+30</f>
        <v>45137</v>
      </c>
      <c r="N978" s="238">
        <f t="shared" si="41"/>
        <v>1590280</v>
      </c>
      <c r="O978" s="243">
        <v>2023</v>
      </c>
      <c r="P978" s="93">
        <f>N978*VLOOKUP(O978,IPC_2024!$A:$C,3,FALSE)</f>
        <v>1672974.56</v>
      </c>
      <c r="Q978" s="93"/>
      <c r="R978" s="268" t="str">
        <f t="shared" si="42"/>
        <v/>
      </c>
      <c r="S978" s="274"/>
      <c r="T978" s="126"/>
      <c r="U978" s="127"/>
      <c r="V978" s="127"/>
      <c r="W978" s="127"/>
      <c r="X978" s="127"/>
      <c r="Y978" s="127"/>
    </row>
    <row r="979" spans="2:25" ht="15" outlineLevel="2" x14ac:dyDescent="0.25">
      <c r="B979" s="299"/>
      <c r="C979" s="113"/>
      <c r="D979" s="222"/>
      <c r="E979" s="101"/>
      <c r="F979" s="108" t="s">
        <v>723</v>
      </c>
      <c r="G979" s="121" t="s">
        <v>721</v>
      </c>
      <c r="H979" s="101" t="s">
        <v>22</v>
      </c>
      <c r="J979" s="192">
        <v>1590280</v>
      </c>
      <c r="K979" s="125"/>
      <c r="L979" s="114">
        <v>45135</v>
      </c>
      <c r="M979" s="114">
        <f>+L979+30</f>
        <v>45165</v>
      </c>
      <c r="N979" s="238">
        <f t="shared" si="41"/>
        <v>1590280</v>
      </c>
      <c r="O979" s="243">
        <v>2023</v>
      </c>
      <c r="P979" s="93">
        <f>N979*VLOOKUP(O979,IPC_2024!$A:$C,3,FALSE)</f>
        <v>1672974.56</v>
      </c>
      <c r="Q979" s="93"/>
      <c r="R979" s="268" t="str">
        <f t="shared" si="42"/>
        <v/>
      </c>
      <c r="S979" s="274"/>
      <c r="T979" s="126"/>
      <c r="U979" s="127"/>
      <c r="V979" s="127"/>
      <c r="W979" s="127"/>
      <c r="X979" s="127"/>
      <c r="Y979" s="127"/>
    </row>
    <row r="980" spans="2:25" ht="15" outlineLevel="2" x14ac:dyDescent="0.25">
      <c r="B980" s="299"/>
      <c r="C980" s="113"/>
      <c r="D980" s="222"/>
      <c r="E980" s="101"/>
      <c r="F980" s="108" t="s">
        <v>724</v>
      </c>
      <c r="G980" s="121" t="s">
        <v>721</v>
      </c>
      <c r="H980" s="101" t="s">
        <v>22</v>
      </c>
      <c r="J980" s="192">
        <v>1590280</v>
      </c>
      <c r="K980" s="125"/>
      <c r="L980" s="114">
        <v>45167</v>
      </c>
      <c r="M980" s="114">
        <v>45167</v>
      </c>
      <c r="N980" s="238">
        <f t="shared" si="41"/>
        <v>1590280</v>
      </c>
      <c r="O980" s="243">
        <v>2023</v>
      </c>
      <c r="P980" s="93">
        <f>N980*VLOOKUP(O980,IPC_2024!$A:$C,3,FALSE)</f>
        <v>1672974.56</v>
      </c>
      <c r="Q980" s="93"/>
      <c r="R980" s="268" t="str">
        <f t="shared" si="42"/>
        <v/>
      </c>
      <c r="S980" s="274"/>
      <c r="T980" s="126"/>
      <c r="U980" s="127"/>
      <c r="V980" s="127"/>
      <c r="W980" s="127"/>
      <c r="X980" s="127"/>
      <c r="Y980" s="127"/>
    </row>
    <row r="981" spans="2:25" ht="15" outlineLevel="1" x14ac:dyDescent="0.25">
      <c r="B981" s="299"/>
      <c r="C981" s="113"/>
      <c r="D981" s="222"/>
      <c r="E981" s="118" t="s">
        <v>1202</v>
      </c>
      <c r="F981" s="113" t="s">
        <v>1485</v>
      </c>
      <c r="G981" s="121"/>
      <c r="H981" s="101"/>
      <c r="J981" s="163">
        <f>SUM(J977:J980)</f>
        <v>6361120</v>
      </c>
      <c r="K981" s="125"/>
      <c r="L981" s="114"/>
      <c r="M981" s="114"/>
      <c r="N981" s="239">
        <f>SUM(N977:N980)</f>
        <v>6361120</v>
      </c>
      <c r="O981" s="243"/>
      <c r="P981" s="94">
        <f>SUM(P977:P980)</f>
        <v>6691898.2400000002</v>
      </c>
      <c r="Q981" s="92" t="s">
        <v>1420</v>
      </c>
      <c r="R981" s="268">
        <f t="shared" si="42"/>
        <v>1.0045255248103039E-4</v>
      </c>
      <c r="S981" s="274"/>
      <c r="T981" s="126"/>
      <c r="U981" s="127"/>
      <c r="V981" s="127"/>
      <c r="W981" s="127"/>
      <c r="X981" s="127"/>
      <c r="Y981" s="127"/>
    </row>
    <row r="982" spans="2:25" ht="15" outlineLevel="1" x14ac:dyDescent="0.25">
      <c r="B982" s="299"/>
      <c r="C982" s="113"/>
      <c r="D982" s="222"/>
      <c r="E982" s="118"/>
      <c r="F982" s="108"/>
      <c r="G982" s="121"/>
      <c r="H982" s="101"/>
      <c r="J982" s="192"/>
      <c r="K982" s="125"/>
      <c r="L982" s="114"/>
      <c r="M982" s="114"/>
      <c r="N982" s="238"/>
      <c r="O982" s="243"/>
      <c r="P982" s="93"/>
      <c r="Q982" s="93"/>
      <c r="R982" s="268" t="str">
        <f t="shared" si="42"/>
        <v/>
      </c>
      <c r="S982" s="274"/>
      <c r="T982" s="126"/>
      <c r="U982" s="127"/>
      <c r="V982" s="127"/>
      <c r="W982" s="127"/>
      <c r="X982" s="127"/>
      <c r="Y982" s="127"/>
    </row>
    <row r="983" spans="2:25" ht="15" outlineLevel="2" x14ac:dyDescent="0.25">
      <c r="B983" s="299"/>
      <c r="C983" s="108" t="s">
        <v>1430</v>
      </c>
      <c r="D983" s="222">
        <v>901069846</v>
      </c>
      <c r="E983" s="101" t="s">
        <v>309</v>
      </c>
      <c r="F983" s="108" t="s">
        <v>308</v>
      </c>
      <c r="G983" s="121" t="s">
        <v>1347</v>
      </c>
      <c r="H983" s="101" t="s">
        <v>22</v>
      </c>
      <c r="J983" s="163">
        <v>74283371</v>
      </c>
      <c r="K983" s="125"/>
      <c r="L983" s="114">
        <v>45183</v>
      </c>
      <c r="M983" s="114">
        <f>+L983+30</f>
        <v>45213</v>
      </c>
      <c r="N983" s="239">
        <f t="shared" ref="N983:N1039" si="43">+J983</f>
        <v>74283371</v>
      </c>
      <c r="O983" s="243">
        <v>2023</v>
      </c>
      <c r="P983" s="94">
        <f>N983*VLOOKUP(O983,IPC_2024!$A:$C,3,FALSE)</f>
        <v>78146106.292000011</v>
      </c>
      <c r="Q983" s="92" t="s">
        <v>1420</v>
      </c>
      <c r="R983" s="268">
        <f t="shared" si="42"/>
        <v>1.1730566667261979E-3</v>
      </c>
      <c r="S983" s="274"/>
      <c r="T983" s="180"/>
      <c r="U983" s="127"/>
      <c r="V983" s="127"/>
      <c r="W983" s="127"/>
      <c r="X983" s="127"/>
      <c r="Y983" s="127"/>
    </row>
    <row r="984" spans="2:25" ht="15" outlineLevel="1" x14ac:dyDescent="0.25">
      <c r="B984" s="299"/>
      <c r="C984" s="113"/>
      <c r="D984" s="222"/>
      <c r="E984" s="118"/>
      <c r="F984" s="108"/>
      <c r="G984" s="121"/>
      <c r="H984" s="101"/>
      <c r="J984" s="192"/>
      <c r="K984" s="125"/>
      <c r="L984" s="114"/>
      <c r="M984" s="114"/>
      <c r="N984" s="238"/>
      <c r="O984" s="243"/>
      <c r="P984" s="93"/>
      <c r="Q984" s="93"/>
      <c r="R984" s="268" t="str">
        <f t="shared" si="42"/>
        <v/>
      </c>
      <c r="S984" s="274"/>
      <c r="T984" s="126"/>
      <c r="U984" s="127"/>
      <c r="V984" s="127"/>
      <c r="W984" s="127"/>
      <c r="X984" s="127"/>
      <c r="Y984" s="127"/>
    </row>
    <row r="985" spans="2:25" ht="15" outlineLevel="2" x14ac:dyDescent="0.25">
      <c r="B985" s="299"/>
      <c r="C985" s="108" t="s">
        <v>1430</v>
      </c>
      <c r="D985" s="222">
        <v>900275794</v>
      </c>
      <c r="E985" s="101" t="s">
        <v>332</v>
      </c>
      <c r="F985" s="108" t="s">
        <v>329</v>
      </c>
      <c r="G985" s="101" t="s">
        <v>333</v>
      </c>
      <c r="H985" s="101" t="s">
        <v>139</v>
      </c>
      <c r="J985" s="163">
        <v>12524083</v>
      </c>
      <c r="K985" s="125"/>
      <c r="L985" s="114">
        <v>45351</v>
      </c>
      <c r="M985" s="114">
        <v>45351</v>
      </c>
      <c r="N985" s="239">
        <f t="shared" si="43"/>
        <v>12524083</v>
      </c>
      <c r="O985" s="243">
        <v>2024</v>
      </c>
      <c r="P985" s="94">
        <f>N985*VLOOKUP(O985,IPC_2024!$A:$C,3,FALSE)</f>
        <v>12524083</v>
      </c>
      <c r="Q985" s="92" t="s">
        <v>1420</v>
      </c>
      <c r="R985" s="268">
        <f t="shared" si="42"/>
        <v>1.8799988578939905E-4</v>
      </c>
      <c r="S985" s="274"/>
      <c r="T985" s="126"/>
      <c r="U985" s="127"/>
      <c r="V985" s="127"/>
      <c r="W985" s="127"/>
      <c r="X985" s="127"/>
      <c r="Y985" s="127"/>
    </row>
    <row r="986" spans="2:25" ht="15" outlineLevel="1" x14ac:dyDescent="0.25">
      <c r="B986" s="299"/>
      <c r="C986" s="113"/>
      <c r="D986" s="222"/>
      <c r="E986" s="118"/>
      <c r="F986" s="108"/>
      <c r="G986" s="101"/>
      <c r="H986" s="101"/>
      <c r="J986" s="192"/>
      <c r="K986" s="125"/>
      <c r="L986" s="114"/>
      <c r="M986" s="114"/>
      <c r="N986" s="238"/>
      <c r="O986" s="243"/>
      <c r="P986" s="93"/>
      <c r="Q986" s="93"/>
      <c r="R986" s="268" t="str">
        <f t="shared" si="42"/>
        <v/>
      </c>
      <c r="S986" s="274"/>
      <c r="T986" s="126"/>
      <c r="U986" s="127"/>
      <c r="V986" s="127"/>
      <c r="W986" s="127"/>
      <c r="X986" s="127"/>
      <c r="Y986" s="127"/>
    </row>
    <row r="987" spans="2:25" ht="15" outlineLevel="2" x14ac:dyDescent="0.25">
      <c r="B987" s="299"/>
      <c r="C987" s="108" t="s">
        <v>1430</v>
      </c>
      <c r="D987" s="222">
        <v>38962668</v>
      </c>
      <c r="E987" s="101" t="s">
        <v>138</v>
      </c>
      <c r="F987" s="108"/>
      <c r="G987" s="162"/>
      <c r="H987" s="101" t="s">
        <v>139</v>
      </c>
      <c r="J987" s="163">
        <v>7910002</v>
      </c>
      <c r="K987" s="125"/>
      <c r="L987" s="110"/>
      <c r="M987" s="114" t="s">
        <v>1437</v>
      </c>
      <c r="N987" s="239">
        <f t="shared" si="43"/>
        <v>7910002</v>
      </c>
      <c r="O987" s="243">
        <v>2024</v>
      </c>
      <c r="P987" s="94">
        <f>N987*VLOOKUP(O987,IPC_2024!$A:$C,3,FALSE)</f>
        <v>7910002</v>
      </c>
      <c r="Q987" s="92" t="s">
        <v>1420</v>
      </c>
      <c r="R987" s="268">
        <f t="shared" si="42"/>
        <v>1.1873759321092953E-4</v>
      </c>
      <c r="S987" s="274"/>
      <c r="T987" s="111"/>
      <c r="U987" s="112"/>
      <c r="V987" s="112"/>
      <c r="W987" s="112"/>
      <c r="X987" s="112"/>
      <c r="Y987" s="112"/>
    </row>
    <row r="988" spans="2:25" ht="15" outlineLevel="1" x14ac:dyDescent="0.25">
      <c r="B988" s="299"/>
      <c r="C988" s="113"/>
      <c r="D988" s="222"/>
      <c r="E988" s="118"/>
      <c r="F988" s="108"/>
      <c r="G988" s="162"/>
      <c r="H988" s="101"/>
      <c r="J988" s="192"/>
      <c r="K988" s="125"/>
      <c r="L988" s="110"/>
      <c r="M988" s="110"/>
      <c r="N988" s="238"/>
      <c r="O988" s="244"/>
      <c r="P988" s="93"/>
      <c r="Q988" s="93"/>
      <c r="R988" s="268" t="str">
        <f t="shared" si="42"/>
        <v/>
      </c>
      <c r="S988" s="273"/>
      <c r="T988" s="111"/>
      <c r="U988" s="112"/>
      <c r="V988" s="112"/>
      <c r="W988" s="112"/>
      <c r="X988" s="112"/>
      <c r="Y988" s="112"/>
    </row>
    <row r="989" spans="2:25" ht="15" outlineLevel="2" x14ac:dyDescent="0.25">
      <c r="B989" s="299"/>
      <c r="C989" s="108" t="s">
        <v>1430</v>
      </c>
      <c r="D989" s="222">
        <v>890800450</v>
      </c>
      <c r="E989" s="101" t="s">
        <v>1425</v>
      </c>
      <c r="F989" s="108" t="s">
        <v>1405</v>
      </c>
      <c r="G989" s="101" t="s">
        <v>508</v>
      </c>
      <c r="H989" s="101" t="s">
        <v>22</v>
      </c>
      <c r="J989" s="192">
        <v>2996515</v>
      </c>
      <c r="K989" s="125"/>
      <c r="L989" s="114">
        <v>45230</v>
      </c>
      <c r="M989" s="114">
        <f>+L989+30</f>
        <v>45260</v>
      </c>
      <c r="N989" s="238">
        <f t="shared" si="43"/>
        <v>2996515</v>
      </c>
      <c r="O989" s="243">
        <v>2023</v>
      </c>
      <c r="P989" s="93">
        <f>N989*VLOOKUP(O989,IPC_2024!$A:$C,3,FALSE)</f>
        <v>3152333.7800000003</v>
      </c>
      <c r="Q989" s="93"/>
      <c r="R989" s="268" t="str">
        <f t="shared" si="42"/>
        <v/>
      </c>
      <c r="S989" s="274"/>
      <c r="T989" s="126"/>
      <c r="U989" s="127"/>
      <c r="V989" s="127"/>
      <c r="W989" s="127"/>
      <c r="X989" s="127"/>
      <c r="Y989" s="127"/>
    </row>
    <row r="990" spans="2:25" ht="15" outlineLevel="2" x14ac:dyDescent="0.25">
      <c r="B990" s="299"/>
      <c r="C990" s="113"/>
      <c r="D990" s="222"/>
      <c r="E990" s="101"/>
      <c r="F990" s="108" t="s">
        <v>1406</v>
      </c>
      <c r="G990" s="101" t="s">
        <v>508</v>
      </c>
      <c r="H990" s="101" t="s">
        <v>22</v>
      </c>
      <c r="J990" s="192">
        <v>9585395</v>
      </c>
      <c r="K990" s="125"/>
      <c r="L990" s="114">
        <v>45230</v>
      </c>
      <c r="M990" s="114">
        <f>+L990+30</f>
        <v>45260</v>
      </c>
      <c r="N990" s="238">
        <f t="shared" si="43"/>
        <v>9585395</v>
      </c>
      <c r="O990" s="243">
        <v>2023</v>
      </c>
      <c r="P990" s="93">
        <f>N990*VLOOKUP(O990,IPC_2024!$A:$C,3,FALSE)</f>
        <v>10083835.540000001</v>
      </c>
      <c r="Q990" s="93"/>
      <c r="R990" s="268" t="str">
        <f t="shared" si="42"/>
        <v/>
      </c>
      <c r="S990" s="274"/>
      <c r="T990" s="126"/>
      <c r="U990" s="127"/>
      <c r="V990" s="127"/>
      <c r="W990" s="127"/>
      <c r="X990" s="127"/>
      <c r="Y990" s="127"/>
    </row>
    <row r="991" spans="2:25" ht="15" outlineLevel="2" x14ac:dyDescent="0.25">
      <c r="B991" s="299"/>
      <c r="C991" s="113"/>
      <c r="D991" s="222"/>
      <c r="E991" s="101"/>
      <c r="F991" s="108" t="s">
        <v>1407</v>
      </c>
      <c r="G991" s="101"/>
      <c r="H991" s="101"/>
      <c r="J991" s="192">
        <v>9806550</v>
      </c>
      <c r="K991" s="125"/>
      <c r="L991" s="114"/>
      <c r="M991" s="114" t="s">
        <v>1437</v>
      </c>
      <c r="N991" s="238">
        <f t="shared" si="43"/>
        <v>9806550</v>
      </c>
      <c r="O991" s="243">
        <v>2024</v>
      </c>
      <c r="P991" s="93">
        <f>N991*VLOOKUP(O991,IPC_2024!$A:$C,3,FALSE)</f>
        <v>9806550</v>
      </c>
      <c r="Q991" s="93"/>
      <c r="R991" s="268" t="str">
        <f t="shared" si="42"/>
        <v/>
      </c>
      <c r="S991" s="274"/>
      <c r="T991" s="126"/>
      <c r="U991" s="127"/>
      <c r="V991" s="127"/>
      <c r="W991" s="127"/>
      <c r="X991" s="127"/>
      <c r="Y991" s="127"/>
    </row>
    <row r="992" spans="2:25" ht="15" outlineLevel="1" x14ac:dyDescent="0.25">
      <c r="B992" s="299"/>
      <c r="C992" s="113"/>
      <c r="D992" s="222"/>
      <c r="E992" s="118" t="s">
        <v>1210</v>
      </c>
      <c r="F992" s="113" t="s">
        <v>1485</v>
      </c>
      <c r="G992" s="101"/>
      <c r="H992" s="101"/>
      <c r="J992" s="163">
        <f>SUM(J989:J991)</f>
        <v>22388460</v>
      </c>
      <c r="K992" s="125"/>
      <c r="L992" s="114"/>
      <c r="M992" s="114"/>
      <c r="N992" s="239">
        <f>SUM(N989:N991)</f>
        <v>22388460</v>
      </c>
      <c r="O992" s="243"/>
      <c r="P992" s="94">
        <f>SUM(P989:P991)</f>
        <v>23042719.32</v>
      </c>
      <c r="Q992" s="92" t="s">
        <v>1420</v>
      </c>
      <c r="R992" s="268">
        <f t="shared" si="42"/>
        <v>3.4589587121365919E-4</v>
      </c>
      <c r="S992" s="274"/>
      <c r="T992" s="126"/>
      <c r="U992" s="127"/>
      <c r="V992" s="127"/>
      <c r="W992" s="127"/>
      <c r="X992" s="127"/>
      <c r="Y992" s="127"/>
    </row>
    <row r="993" spans="2:25" ht="15" outlineLevel="1" x14ac:dyDescent="0.25">
      <c r="B993" s="299"/>
      <c r="C993" s="113"/>
      <c r="D993" s="222"/>
      <c r="E993" s="118"/>
      <c r="F993" s="108"/>
      <c r="G993" s="101"/>
      <c r="H993" s="101"/>
      <c r="J993" s="192"/>
      <c r="K993" s="125"/>
      <c r="L993" s="114"/>
      <c r="M993" s="114"/>
      <c r="N993" s="238"/>
      <c r="O993" s="243"/>
      <c r="P993" s="93"/>
      <c r="Q993" s="93"/>
      <c r="R993" s="268" t="str">
        <f t="shared" si="42"/>
        <v/>
      </c>
      <c r="S993" s="274"/>
      <c r="T993" s="126"/>
      <c r="U993" s="127"/>
      <c r="V993" s="127"/>
      <c r="W993" s="127"/>
      <c r="X993" s="127"/>
      <c r="Y993" s="127"/>
    </row>
    <row r="994" spans="2:25" ht="15" outlineLevel="2" x14ac:dyDescent="0.25">
      <c r="B994" s="299"/>
      <c r="C994" s="108" t="s">
        <v>1430</v>
      </c>
      <c r="D994" s="222">
        <v>900916121</v>
      </c>
      <c r="E994" s="101" t="s">
        <v>315</v>
      </c>
      <c r="F994" s="108" t="s">
        <v>314</v>
      </c>
      <c r="G994" s="101" t="s">
        <v>316</v>
      </c>
      <c r="H994" s="101" t="s">
        <v>22</v>
      </c>
      <c r="J994" s="163">
        <v>475325</v>
      </c>
      <c r="K994" s="125"/>
      <c r="L994" s="114">
        <v>44789</v>
      </c>
      <c r="M994" s="114">
        <f>+L994+30</f>
        <v>44819</v>
      </c>
      <c r="N994" s="239">
        <f t="shared" si="43"/>
        <v>475325</v>
      </c>
      <c r="O994" s="243">
        <v>2022</v>
      </c>
      <c r="P994" s="94">
        <f>N994*VLOOKUP(O994,IPC_2024!$A:$C,3,FALSE)</f>
        <v>546445.78832000005</v>
      </c>
      <c r="Q994" s="92" t="s">
        <v>1420</v>
      </c>
      <c r="R994" s="268">
        <f t="shared" si="42"/>
        <v>8.2027359443608066E-6</v>
      </c>
      <c r="S994" s="274"/>
      <c r="T994" s="126"/>
      <c r="U994" s="127"/>
      <c r="V994" s="127"/>
      <c r="W994" s="127"/>
      <c r="X994" s="127"/>
      <c r="Y994" s="127"/>
    </row>
    <row r="995" spans="2:25" ht="15" outlineLevel="1" x14ac:dyDescent="0.25">
      <c r="B995" s="299"/>
      <c r="C995" s="113"/>
      <c r="D995" s="222"/>
      <c r="E995" s="118"/>
      <c r="F995" s="108"/>
      <c r="G995" s="101"/>
      <c r="H995" s="101"/>
      <c r="J995" s="192"/>
      <c r="K995" s="125"/>
      <c r="L995" s="114"/>
      <c r="M995" s="114"/>
      <c r="N995" s="238"/>
      <c r="O995" s="243"/>
      <c r="P995" s="93"/>
      <c r="Q995" s="93"/>
      <c r="R995" s="268" t="str">
        <f t="shared" si="42"/>
        <v/>
      </c>
      <c r="S995" s="274"/>
      <c r="T995" s="126"/>
      <c r="U995" s="127"/>
      <c r="V995" s="127"/>
      <c r="W995" s="127"/>
      <c r="X995" s="127"/>
      <c r="Y995" s="127"/>
    </row>
    <row r="996" spans="2:25" ht="15" outlineLevel="2" x14ac:dyDescent="0.25">
      <c r="B996" s="299"/>
      <c r="C996" s="108" t="s">
        <v>1430</v>
      </c>
      <c r="D996" s="222">
        <v>830054864</v>
      </c>
      <c r="E996" s="101" t="s">
        <v>781</v>
      </c>
      <c r="F996" s="108" t="s">
        <v>780</v>
      </c>
      <c r="G996" s="162" t="s">
        <v>782</v>
      </c>
      <c r="H996" s="101" t="s">
        <v>22</v>
      </c>
      <c r="J996" s="192">
        <v>18282880</v>
      </c>
      <c r="K996" s="125"/>
      <c r="L996" s="114">
        <v>45006</v>
      </c>
      <c r="M996" s="114">
        <f>+L996+30</f>
        <v>45036</v>
      </c>
      <c r="N996" s="238">
        <f t="shared" si="43"/>
        <v>18282880</v>
      </c>
      <c r="O996" s="243">
        <v>2023</v>
      </c>
      <c r="P996" s="93">
        <f>N996*VLOOKUP(O996,IPC_2024!$A:$C,3,FALSE)</f>
        <v>19233589.760000002</v>
      </c>
      <c r="Q996" s="93"/>
      <c r="R996" s="268" t="str">
        <f t="shared" si="42"/>
        <v/>
      </c>
      <c r="S996" s="274"/>
      <c r="T996" s="126"/>
      <c r="U996" s="127"/>
      <c r="V996" s="127"/>
      <c r="W996" s="127"/>
      <c r="X996" s="127"/>
      <c r="Y996" s="127"/>
    </row>
    <row r="997" spans="2:25" ht="15" outlineLevel="2" x14ac:dyDescent="0.25">
      <c r="B997" s="299"/>
      <c r="C997" s="113"/>
      <c r="D997" s="222"/>
      <c r="E997" s="101"/>
      <c r="F997" s="108" t="s">
        <v>783</v>
      </c>
      <c r="G997" s="162" t="s">
        <v>782</v>
      </c>
      <c r="H997" s="101" t="s">
        <v>22</v>
      </c>
      <c r="J997" s="192">
        <v>123347400</v>
      </c>
      <c r="K997" s="125"/>
      <c r="L997" s="114">
        <v>45019</v>
      </c>
      <c r="M997" s="114">
        <f>+L997+30</f>
        <v>45049</v>
      </c>
      <c r="N997" s="238">
        <f t="shared" si="43"/>
        <v>123347400</v>
      </c>
      <c r="O997" s="243">
        <v>2023</v>
      </c>
      <c r="P997" s="93">
        <f>N997*VLOOKUP(O997,IPC_2024!$A:$C,3,FALSE)</f>
        <v>129761464.80000001</v>
      </c>
      <c r="Q997" s="93"/>
      <c r="R997" s="268" t="str">
        <f t="shared" si="42"/>
        <v/>
      </c>
      <c r="S997" s="274"/>
      <c r="T997" s="126"/>
      <c r="U997" s="127"/>
      <c r="V997" s="127"/>
      <c r="W997" s="127"/>
      <c r="X997" s="127"/>
      <c r="Y997" s="127"/>
    </row>
    <row r="998" spans="2:25" ht="15" outlineLevel="1" x14ac:dyDescent="0.25">
      <c r="B998" s="299"/>
      <c r="C998" s="113"/>
      <c r="D998" s="222"/>
      <c r="E998" s="118" t="s">
        <v>1208</v>
      </c>
      <c r="F998" s="113" t="s">
        <v>1485</v>
      </c>
      <c r="G998" s="162"/>
      <c r="H998" s="101"/>
      <c r="J998" s="163">
        <f>SUM(J996:J997)</f>
        <v>141630280</v>
      </c>
      <c r="K998" s="125"/>
      <c r="L998" s="114"/>
      <c r="M998" s="114"/>
      <c r="N998" s="239">
        <f>SUM(N996:N997)</f>
        <v>141630280</v>
      </c>
      <c r="O998" s="243"/>
      <c r="P998" s="94">
        <f>SUM(P996:P997)</f>
        <v>148995054.56</v>
      </c>
      <c r="Q998" s="92" t="s">
        <v>1420</v>
      </c>
      <c r="R998" s="268">
        <f t="shared" si="42"/>
        <v>2.2365751840246729E-3</v>
      </c>
      <c r="S998" s="274"/>
      <c r="T998" s="126"/>
      <c r="U998" s="127"/>
      <c r="V998" s="127"/>
      <c r="W998" s="127"/>
      <c r="X998" s="127"/>
      <c r="Y998" s="127"/>
    </row>
    <row r="999" spans="2:25" ht="15" outlineLevel="1" x14ac:dyDescent="0.25">
      <c r="B999" s="299"/>
      <c r="C999" s="113"/>
      <c r="D999" s="222"/>
      <c r="E999" s="118"/>
      <c r="F999" s="108"/>
      <c r="G999" s="162"/>
      <c r="H999" s="101"/>
      <c r="J999" s="192"/>
      <c r="K999" s="125"/>
      <c r="L999" s="114"/>
      <c r="M999" s="114"/>
      <c r="N999" s="238"/>
      <c r="O999" s="243"/>
      <c r="P999" s="93"/>
      <c r="Q999" s="93"/>
      <c r="R999" s="268" t="str">
        <f t="shared" si="42"/>
        <v/>
      </c>
      <c r="S999" s="274"/>
      <c r="T999" s="126"/>
      <c r="U999" s="127"/>
      <c r="V999" s="127"/>
      <c r="W999" s="127"/>
      <c r="X999" s="127"/>
      <c r="Y999" s="127"/>
    </row>
    <row r="1000" spans="2:25" ht="15" outlineLevel="2" x14ac:dyDescent="0.25">
      <c r="B1000" s="299"/>
      <c r="C1000" s="108" t="s">
        <v>1430</v>
      </c>
      <c r="D1000" s="222">
        <v>901432215</v>
      </c>
      <c r="E1000" s="101" t="s">
        <v>336</v>
      </c>
      <c r="F1000" s="108" t="s">
        <v>329</v>
      </c>
      <c r="G1000" s="101" t="s">
        <v>337</v>
      </c>
      <c r="H1000" s="101" t="s">
        <v>139</v>
      </c>
      <c r="J1000" s="163">
        <v>513165</v>
      </c>
      <c r="K1000" s="125"/>
      <c r="L1000" s="114"/>
      <c r="M1000" s="114" t="s">
        <v>1437</v>
      </c>
      <c r="N1000" s="239">
        <f t="shared" si="43"/>
        <v>513165</v>
      </c>
      <c r="O1000" s="243">
        <v>2024</v>
      </c>
      <c r="P1000" s="94">
        <f>N1000*VLOOKUP(O1000,IPC_2024!$A:$C,3,FALSE)</f>
        <v>513165</v>
      </c>
      <c r="Q1000" s="92" t="s">
        <v>1420</v>
      </c>
      <c r="R1000" s="268">
        <f t="shared" si="42"/>
        <v>7.7031557033849868E-6</v>
      </c>
      <c r="S1000" s="274"/>
      <c r="T1000" s="126"/>
      <c r="U1000" s="127"/>
      <c r="V1000" s="127"/>
      <c r="W1000" s="127"/>
      <c r="X1000" s="127"/>
      <c r="Y1000" s="127"/>
    </row>
    <row r="1001" spans="2:25" ht="15" outlineLevel="1" x14ac:dyDescent="0.25">
      <c r="B1001" s="299"/>
      <c r="C1001" s="113"/>
      <c r="D1001" s="222"/>
      <c r="E1001" s="118"/>
      <c r="F1001" s="108"/>
      <c r="G1001" s="101"/>
      <c r="H1001" s="101"/>
      <c r="J1001" s="192"/>
      <c r="K1001" s="125"/>
      <c r="L1001" s="114"/>
      <c r="M1001" s="114"/>
      <c r="N1001" s="238"/>
      <c r="O1001" s="243"/>
      <c r="P1001" s="93"/>
      <c r="Q1001" s="93"/>
      <c r="R1001" s="268" t="str">
        <f t="shared" si="42"/>
        <v/>
      </c>
      <c r="S1001" s="274"/>
      <c r="T1001" s="126"/>
      <c r="U1001" s="127"/>
      <c r="V1001" s="127"/>
      <c r="W1001" s="127"/>
      <c r="X1001" s="127"/>
      <c r="Y1001" s="127"/>
    </row>
    <row r="1002" spans="2:25" ht="15" outlineLevel="2" x14ac:dyDescent="0.25">
      <c r="B1002" s="299"/>
      <c r="C1002" s="108" t="s">
        <v>1430</v>
      </c>
      <c r="D1002" s="222">
        <v>900480022</v>
      </c>
      <c r="E1002" s="101" t="s">
        <v>67</v>
      </c>
      <c r="F1002" s="108" t="s">
        <v>36</v>
      </c>
      <c r="G1002" s="101" t="s">
        <v>24</v>
      </c>
      <c r="H1002" s="101" t="s">
        <v>22</v>
      </c>
      <c r="J1002" s="192">
        <v>1500000000</v>
      </c>
      <c r="K1002" s="125">
        <v>1.2500000000000001E-2</v>
      </c>
      <c r="L1002" s="114">
        <v>43600</v>
      </c>
      <c r="M1002" s="114" t="s">
        <v>1437</v>
      </c>
      <c r="N1002" s="238">
        <f t="shared" si="43"/>
        <v>1500000000</v>
      </c>
      <c r="O1002" s="243">
        <v>2024</v>
      </c>
      <c r="P1002" s="93">
        <f>N1002*VLOOKUP(O1002,IPC_2024!$A:$C,3,FALSE)</f>
        <v>1500000000</v>
      </c>
      <c r="Q1002" s="93"/>
      <c r="R1002" s="268" t="str">
        <f t="shared" si="42"/>
        <v/>
      </c>
      <c r="S1002" s="274"/>
      <c r="T1002" s="126"/>
      <c r="U1002" s="127"/>
      <c r="V1002" s="127"/>
      <c r="W1002" s="127"/>
      <c r="X1002" s="127"/>
      <c r="Y1002" s="127"/>
    </row>
    <row r="1003" spans="2:25" ht="15" outlineLevel="2" x14ac:dyDescent="0.25">
      <c r="B1003" s="299"/>
      <c r="C1003" s="113"/>
      <c r="D1003" s="222"/>
      <c r="E1003" s="101"/>
      <c r="F1003" s="108" t="s">
        <v>36</v>
      </c>
      <c r="G1003" s="101" t="s">
        <v>24</v>
      </c>
      <c r="H1003" s="101" t="s">
        <v>22</v>
      </c>
      <c r="J1003" s="192">
        <v>895146764</v>
      </c>
      <c r="K1003" s="125"/>
      <c r="L1003" s="114">
        <v>44866</v>
      </c>
      <c r="M1003" s="114">
        <v>45473</v>
      </c>
      <c r="N1003" s="238">
        <f t="shared" si="43"/>
        <v>895146764</v>
      </c>
      <c r="O1003" s="243">
        <v>2024</v>
      </c>
      <c r="P1003" s="93">
        <f>N1003*VLOOKUP(O1003,IPC_2024!$A:$C,3,FALSE)</f>
        <v>895146764</v>
      </c>
      <c r="Q1003" s="93"/>
      <c r="R1003" s="268" t="str">
        <f t="shared" si="42"/>
        <v/>
      </c>
      <c r="S1003" s="274"/>
      <c r="T1003" s="126"/>
      <c r="U1003" s="127"/>
      <c r="V1003" s="127"/>
      <c r="W1003" s="127"/>
      <c r="X1003" s="127"/>
      <c r="Y1003" s="127"/>
    </row>
    <row r="1004" spans="2:25" ht="15" outlineLevel="2" x14ac:dyDescent="0.25">
      <c r="B1004" s="299"/>
      <c r="C1004" s="113"/>
      <c r="D1004" s="222"/>
      <c r="E1004" s="101"/>
      <c r="F1004" s="108" t="s">
        <v>1415</v>
      </c>
      <c r="G1004" s="101"/>
      <c r="H1004" s="101"/>
      <c r="J1004" s="192">
        <v>90464480</v>
      </c>
      <c r="K1004" s="125"/>
      <c r="L1004" s="114"/>
      <c r="M1004" s="114">
        <v>44408</v>
      </c>
      <c r="N1004" s="238">
        <f t="shared" si="43"/>
        <v>90464480</v>
      </c>
      <c r="O1004" s="243">
        <v>2021</v>
      </c>
      <c r="P1004" s="93">
        <f>N1004*VLOOKUP(O1004,IPC_2024!$A:$C,3,FALSE)</f>
        <v>117645119.11003588</v>
      </c>
      <c r="Q1004" s="93"/>
      <c r="R1004" s="268" t="str">
        <f t="shared" si="42"/>
        <v/>
      </c>
      <c r="S1004" s="274"/>
      <c r="T1004" s="126"/>
      <c r="U1004" s="127"/>
      <c r="V1004" s="127"/>
      <c r="W1004" s="127"/>
      <c r="X1004" s="127"/>
      <c r="Y1004" s="127"/>
    </row>
    <row r="1005" spans="2:25" ht="15" outlineLevel="2" x14ac:dyDescent="0.25">
      <c r="B1005" s="299"/>
      <c r="C1005" s="113"/>
      <c r="D1005" s="222"/>
      <c r="E1005" s="101"/>
      <c r="F1005" s="108" t="s">
        <v>1416</v>
      </c>
      <c r="G1005" s="101"/>
      <c r="H1005" s="101"/>
      <c r="J1005" s="192">
        <v>114464480</v>
      </c>
      <c r="K1005" s="125"/>
      <c r="L1005" s="114"/>
      <c r="M1005" s="114">
        <v>45168</v>
      </c>
      <c r="N1005" s="238">
        <f t="shared" si="43"/>
        <v>114464480</v>
      </c>
      <c r="O1005" s="243">
        <v>2023</v>
      </c>
      <c r="P1005" s="93">
        <f>N1005*VLOOKUP(O1005,IPC_2024!$A:$C,3,FALSE)</f>
        <v>120416632.96000001</v>
      </c>
      <c r="Q1005" s="93"/>
      <c r="R1005" s="268" t="str">
        <f t="shared" si="42"/>
        <v/>
      </c>
      <c r="S1005" s="274"/>
      <c r="T1005" s="126"/>
      <c r="U1005" s="127"/>
      <c r="V1005" s="127"/>
      <c r="W1005" s="127"/>
      <c r="X1005" s="127"/>
      <c r="Y1005" s="127"/>
    </row>
    <row r="1006" spans="2:25" ht="15" outlineLevel="1" x14ac:dyDescent="0.25">
      <c r="B1006" s="299"/>
      <c r="C1006" s="113"/>
      <c r="D1006" s="222"/>
      <c r="E1006" s="118" t="s">
        <v>1175</v>
      </c>
      <c r="F1006" s="113" t="s">
        <v>1485</v>
      </c>
      <c r="G1006" s="101"/>
      <c r="H1006" s="101"/>
      <c r="J1006" s="163">
        <f>SUM(J1002:J1005)</f>
        <v>2600075724</v>
      </c>
      <c r="K1006" s="125"/>
      <c r="L1006" s="114"/>
      <c r="M1006" s="114"/>
      <c r="N1006" s="239">
        <f>SUM(N1002:N1005)</f>
        <v>2600075724</v>
      </c>
      <c r="O1006" s="243"/>
      <c r="P1006" s="94">
        <f>SUM(P1002:P1005)</f>
        <v>2633208516.0700359</v>
      </c>
      <c r="Q1006" s="92" t="s">
        <v>1420</v>
      </c>
      <c r="R1006" s="268">
        <f t="shared" si="42"/>
        <v>3.9527277189143485E-2</v>
      </c>
      <c r="S1006" s="274" t="s">
        <v>1791</v>
      </c>
      <c r="T1006" s="126"/>
      <c r="U1006" s="127"/>
      <c r="V1006" s="127"/>
      <c r="W1006" s="127"/>
      <c r="X1006" s="127"/>
      <c r="Y1006" s="127"/>
    </row>
    <row r="1007" spans="2:25" ht="15" outlineLevel="1" x14ac:dyDescent="0.25">
      <c r="B1007" s="299"/>
      <c r="C1007" s="113"/>
      <c r="D1007" s="222"/>
      <c r="E1007" s="118"/>
      <c r="F1007" s="108"/>
      <c r="G1007" s="101"/>
      <c r="H1007" s="101"/>
      <c r="J1007" s="192"/>
      <c r="K1007" s="125"/>
      <c r="L1007" s="114"/>
      <c r="M1007" s="114"/>
      <c r="N1007" s="238"/>
      <c r="O1007" s="243"/>
      <c r="P1007" s="93"/>
      <c r="Q1007" s="93"/>
      <c r="R1007" s="268" t="str">
        <f t="shared" si="42"/>
        <v/>
      </c>
      <c r="S1007" s="274"/>
      <c r="T1007" s="126"/>
      <c r="U1007" s="127"/>
      <c r="V1007" s="127"/>
      <c r="W1007" s="127"/>
      <c r="X1007" s="127"/>
      <c r="Y1007" s="127"/>
    </row>
    <row r="1008" spans="2:25" ht="15" outlineLevel="2" x14ac:dyDescent="0.25">
      <c r="B1008" s="299"/>
      <c r="C1008" s="108" t="s">
        <v>1430</v>
      </c>
      <c r="D1008" s="222">
        <v>900239408</v>
      </c>
      <c r="E1008" s="101" t="s">
        <v>65</v>
      </c>
      <c r="F1008" s="108" t="s">
        <v>36</v>
      </c>
      <c r="G1008" s="121" t="s">
        <v>66</v>
      </c>
      <c r="H1008" s="101" t="s">
        <v>22</v>
      </c>
      <c r="J1008" s="163">
        <v>1559249038</v>
      </c>
      <c r="K1008" s="125">
        <v>0.01</v>
      </c>
      <c r="L1008" s="114">
        <v>44651</v>
      </c>
      <c r="M1008" s="114" t="s">
        <v>1437</v>
      </c>
      <c r="N1008" s="239">
        <f t="shared" si="43"/>
        <v>1559249038</v>
      </c>
      <c r="O1008" s="243">
        <v>2024</v>
      </c>
      <c r="P1008" s="94">
        <f>N1008*VLOOKUP(O1008,IPC_2024!$A:$C,3,FALSE)</f>
        <v>1559249038</v>
      </c>
      <c r="Q1008" s="92" t="s">
        <v>1420</v>
      </c>
      <c r="R1008" s="268">
        <f t="shared" si="42"/>
        <v>2.3405996356078949E-2</v>
      </c>
      <c r="S1008" s="274" t="s">
        <v>1791</v>
      </c>
      <c r="T1008" s="126"/>
      <c r="U1008" s="127"/>
      <c r="V1008" s="127"/>
      <c r="W1008" s="127"/>
      <c r="X1008" s="127"/>
      <c r="Y1008" s="127"/>
    </row>
    <row r="1009" spans="2:25" ht="15" outlineLevel="1" x14ac:dyDescent="0.25">
      <c r="B1009" s="299"/>
      <c r="C1009" s="113"/>
      <c r="D1009" s="222"/>
      <c r="E1009" s="118"/>
      <c r="F1009" s="108"/>
      <c r="G1009" s="121"/>
      <c r="H1009" s="101"/>
      <c r="J1009" s="192"/>
      <c r="K1009" s="125"/>
      <c r="L1009" s="114"/>
      <c r="M1009" s="114"/>
      <c r="N1009" s="238"/>
      <c r="O1009" s="243"/>
      <c r="P1009" s="93"/>
      <c r="Q1009" s="93"/>
      <c r="R1009" s="268" t="str">
        <f t="shared" si="42"/>
        <v/>
      </c>
      <c r="S1009" s="274"/>
      <c r="T1009" s="126"/>
      <c r="U1009" s="127"/>
      <c r="V1009" s="127"/>
      <c r="W1009" s="127"/>
      <c r="X1009" s="127"/>
      <c r="Y1009" s="127"/>
    </row>
    <row r="1010" spans="2:25" ht="15" outlineLevel="2" x14ac:dyDescent="0.25">
      <c r="B1010" s="299"/>
      <c r="C1010" s="108" t="s">
        <v>1430</v>
      </c>
      <c r="D1010" s="222">
        <v>900859125</v>
      </c>
      <c r="E1010" s="101" t="s">
        <v>149</v>
      </c>
      <c r="F1010" s="108" t="s">
        <v>148</v>
      </c>
      <c r="G1010" s="121" t="s">
        <v>150</v>
      </c>
      <c r="H1010" s="101" t="s">
        <v>22</v>
      </c>
      <c r="J1010" s="163">
        <v>3450962</v>
      </c>
      <c r="K1010" s="125"/>
      <c r="L1010" s="110">
        <v>44622</v>
      </c>
      <c r="M1010" s="110">
        <f>+L1010+30</f>
        <v>44652</v>
      </c>
      <c r="N1010" s="239">
        <f t="shared" si="43"/>
        <v>3450962</v>
      </c>
      <c r="O1010" s="244">
        <v>2022</v>
      </c>
      <c r="P1010" s="94">
        <f>N1010*VLOOKUP(O1010,IPC_2024!$A:$C,3,FALSE)</f>
        <v>3967314.2598271999</v>
      </c>
      <c r="Q1010" s="92" t="s">
        <v>1420</v>
      </c>
      <c r="R1010" s="268">
        <f t="shared" si="42"/>
        <v>5.9553631809863268E-5</v>
      </c>
      <c r="S1010" s="273"/>
      <c r="T1010" s="111"/>
      <c r="U1010" s="112"/>
      <c r="V1010" s="112"/>
      <c r="W1010" s="112"/>
      <c r="X1010" s="112"/>
      <c r="Y1010" s="112"/>
    </row>
    <row r="1011" spans="2:25" ht="15" outlineLevel="1" x14ac:dyDescent="0.25">
      <c r="B1011" s="299"/>
      <c r="C1011" s="113"/>
      <c r="D1011" s="222"/>
      <c r="E1011" s="118"/>
      <c r="F1011" s="108"/>
      <c r="G1011" s="121"/>
      <c r="H1011" s="101"/>
      <c r="J1011" s="192"/>
      <c r="K1011" s="125"/>
      <c r="L1011" s="110"/>
      <c r="M1011" s="110"/>
      <c r="N1011" s="238"/>
      <c r="O1011" s="244"/>
      <c r="P1011" s="93"/>
      <c r="Q1011" s="93"/>
      <c r="R1011" s="268" t="str">
        <f t="shared" si="42"/>
        <v/>
      </c>
      <c r="S1011" s="273"/>
      <c r="T1011" s="111"/>
      <c r="U1011" s="112"/>
      <c r="V1011" s="112"/>
      <c r="W1011" s="112"/>
      <c r="X1011" s="112"/>
      <c r="Y1011" s="112"/>
    </row>
    <row r="1012" spans="2:25" ht="15" outlineLevel="2" x14ac:dyDescent="0.25">
      <c r="B1012" s="299"/>
      <c r="C1012" s="108" t="s">
        <v>1430</v>
      </c>
      <c r="D1012" s="222">
        <v>901415411</v>
      </c>
      <c r="E1012" s="101" t="s">
        <v>321</v>
      </c>
      <c r="F1012" s="108" t="s">
        <v>320</v>
      </c>
      <c r="G1012" s="121" t="s">
        <v>322</v>
      </c>
      <c r="H1012" s="101" t="s">
        <v>22</v>
      </c>
      <c r="J1012" s="163">
        <v>661397</v>
      </c>
      <c r="K1012" s="125"/>
      <c r="L1012" s="114">
        <v>44755</v>
      </c>
      <c r="M1012" s="114">
        <f>+L1012+30</f>
        <v>44785</v>
      </c>
      <c r="N1012" s="239">
        <f t="shared" si="43"/>
        <v>661397</v>
      </c>
      <c r="O1012" s="243">
        <v>2022</v>
      </c>
      <c r="P1012" s="94">
        <f>N1012*VLOOKUP(O1012,IPC_2024!$A:$C,3,FALSE)</f>
        <v>760358.92296320002</v>
      </c>
      <c r="Q1012" s="92" t="s">
        <v>1420</v>
      </c>
      <c r="R1012" s="268">
        <f t="shared" si="42"/>
        <v>1.1413800968584451E-5</v>
      </c>
      <c r="S1012" s="274"/>
      <c r="T1012" s="126"/>
      <c r="U1012" s="127"/>
      <c r="V1012" s="127"/>
      <c r="W1012" s="127"/>
      <c r="X1012" s="127"/>
      <c r="Y1012" s="127"/>
    </row>
    <row r="1013" spans="2:25" ht="15" outlineLevel="1" x14ac:dyDescent="0.25">
      <c r="B1013" s="299"/>
      <c r="C1013" s="113"/>
      <c r="D1013" s="222"/>
      <c r="E1013" s="118"/>
      <c r="F1013" s="108"/>
      <c r="G1013" s="121"/>
      <c r="H1013" s="101"/>
      <c r="J1013" s="192"/>
      <c r="K1013" s="125"/>
      <c r="L1013" s="114"/>
      <c r="M1013" s="114"/>
      <c r="N1013" s="238"/>
      <c r="O1013" s="243"/>
      <c r="P1013" s="93"/>
      <c r="Q1013" s="93"/>
      <c r="R1013" s="268" t="str">
        <f t="shared" si="42"/>
        <v/>
      </c>
      <c r="S1013" s="274"/>
      <c r="T1013" s="126"/>
      <c r="U1013" s="127"/>
      <c r="V1013" s="127"/>
      <c r="W1013" s="127"/>
      <c r="X1013" s="127"/>
      <c r="Y1013" s="127"/>
    </row>
    <row r="1014" spans="2:25" ht="15" outlineLevel="2" x14ac:dyDescent="0.25">
      <c r="B1014" s="299"/>
      <c r="C1014" s="108" t="s">
        <v>1430</v>
      </c>
      <c r="D1014" s="222">
        <v>800222190</v>
      </c>
      <c r="E1014" s="101" t="s">
        <v>496</v>
      </c>
      <c r="F1014" s="108" t="s">
        <v>667</v>
      </c>
      <c r="G1014" s="121" t="s">
        <v>497</v>
      </c>
      <c r="H1014" s="101" t="s">
        <v>22</v>
      </c>
      <c r="J1014" s="163">
        <v>116940794</v>
      </c>
      <c r="K1014" s="125"/>
      <c r="L1014" s="110">
        <v>44718</v>
      </c>
      <c r="M1014" s="110">
        <f>+L1014+30</f>
        <v>44748</v>
      </c>
      <c r="N1014" s="239">
        <f t="shared" si="43"/>
        <v>116940794</v>
      </c>
      <c r="O1014" s="244">
        <v>2022</v>
      </c>
      <c r="P1014" s="94">
        <f>N1014*VLOOKUP(O1014,IPC_2024!$A:$C,3,FALSE)</f>
        <v>134438130.46672639</v>
      </c>
      <c r="Q1014" s="92" t="s">
        <v>1420</v>
      </c>
      <c r="R1014" s="268">
        <f t="shared" si="42"/>
        <v>2.0180601784166464E-3</v>
      </c>
      <c r="S1014" s="273"/>
      <c r="T1014" s="111"/>
      <c r="U1014" s="112"/>
      <c r="V1014" s="112"/>
      <c r="W1014" s="112"/>
      <c r="X1014" s="112"/>
      <c r="Y1014" s="112"/>
    </row>
    <row r="1015" spans="2:25" ht="15" outlineLevel="1" x14ac:dyDescent="0.25">
      <c r="B1015" s="299"/>
      <c r="C1015" s="113"/>
      <c r="D1015" s="222"/>
      <c r="E1015" s="118"/>
      <c r="F1015" s="108"/>
      <c r="G1015" s="121"/>
      <c r="H1015" s="101"/>
      <c r="J1015" s="192"/>
      <c r="K1015" s="125"/>
      <c r="L1015" s="110"/>
      <c r="M1015" s="110"/>
      <c r="N1015" s="238"/>
      <c r="O1015" s="244"/>
      <c r="P1015" s="93"/>
      <c r="Q1015" s="93"/>
      <c r="R1015" s="268" t="str">
        <f t="shared" si="42"/>
        <v/>
      </c>
      <c r="S1015" s="273"/>
      <c r="T1015" s="111"/>
      <c r="U1015" s="112"/>
      <c r="V1015" s="112"/>
      <c r="W1015" s="112"/>
      <c r="X1015" s="112"/>
      <c r="Y1015" s="112"/>
    </row>
    <row r="1016" spans="2:25" ht="15" outlineLevel="2" x14ac:dyDescent="0.25">
      <c r="B1016" s="299"/>
      <c r="C1016" s="108" t="s">
        <v>1430</v>
      </c>
      <c r="D1016" s="222">
        <v>830511599</v>
      </c>
      <c r="E1016" s="101" t="s">
        <v>79</v>
      </c>
      <c r="F1016" s="108" t="s">
        <v>78</v>
      </c>
      <c r="G1016" s="121" t="s">
        <v>80</v>
      </c>
      <c r="H1016" s="101" t="s">
        <v>22</v>
      </c>
      <c r="J1016" s="192">
        <v>865148</v>
      </c>
      <c r="K1016" s="125"/>
      <c r="L1016" s="114">
        <v>44284</v>
      </c>
      <c r="M1016" s="114">
        <f>+L1016+30</f>
        <v>44314</v>
      </c>
      <c r="N1016" s="238">
        <f t="shared" si="43"/>
        <v>865148</v>
      </c>
      <c r="O1016" s="243">
        <v>2021</v>
      </c>
      <c r="P1016" s="93">
        <f>N1016*VLOOKUP(O1016,IPC_2024!$A:$C,3,FALSE)</f>
        <v>1125087.3216516506</v>
      </c>
      <c r="Q1016" s="93"/>
      <c r="R1016" s="268" t="str">
        <f t="shared" si="42"/>
        <v/>
      </c>
      <c r="S1016" s="274"/>
      <c r="T1016" s="126"/>
      <c r="U1016" s="127"/>
      <c r="V1016" s="127"/>
      <c r="W1016" s="127"/>
      <c r="X1016" s="127"/>
      <c r="Y1016" s="127"/>
    </row>
    <row r="1017" spans="2:25" ht="15" outlineLevel="2" x14ac:dyDescent="0.25">
      <c r="B1017" s="299"/>
      <c r="C1017" s="113"/>
      <c r="D1017" s="222"/>
      <c r="E1017" s="101"/>
      <c r="F1017" s="108" t="s">
        <v>81</v>
      </c>
      <c r="G1017" s="121" t="s">
        <v>80</v>
      </c>
      <c r="H1017" s="101" t="s">
        <v>22</v>
      </c>
      <c r="J1017" s="192">
        <v>1370137</v>
      </c>
      <c r="K1017" s="125"/>
      <c r="L1017" s="114">
        <v>44375</v>
      </c>
      <c r="M1017" s="114">
        <f>+L1017+30</f>
        <v>44405</v>
      </c>
      <c r="N1017" s="238">
        <f t="shared" si="43"/>
        <v>1370137</v>
      </c>
      <c r="O1017" s="243">
        <v>2021</v>
      </c>
      <c r="P1017" s="93">
        <f>N1017*VLOOKUP(O1017,IPC_2024!$A:$C,3,FALSE)</f>
        <v>1781803.5383839849</v>
      </c>
      <c r="Q1017" s="93"/>
      <c r="R1017" s="268" t="str">
        <f t="shared" si="42"/>
        <v/>
      </c>
      <c r="S1017" s="274"/>
      <c r="T1017" s="126"/>
      <c r="U1017" s="127"/>
      <c r="V1017" s="127"/>
      <c r="W1017" s="127"/>
      <c r="X1017" s="127"/>
      <c r="Y1017" s="127"/>
    </row>
    <row r="1018" spans="2:25" ht="15" outlineLevel="1" x14ac:dyDescent="0.25">
      <c r="B1018" s="299"/>
      <c r="C1018" s="113"/>
      <c r="D1018" s="222"/>
      <c r="E1018" s="118" t="s">
        <v>1176</v>
      </c>
      <c r="F1018" s="113" t="s">
        <v>1485</v>
      </c>
      <c r="G1018" s="121"/>
      <c r="H1018" s="101"/>
      <c r="J1018" s="163">
        <f>SUM(J1016:J1017)</f>
        <v>2235285</v>
      </c>
      <c r="K1018" s="125"/>
      <c r="L1018" s="114"/>
      <c r="M1018" s="114"/>
      <c r="N1018" s="239">
        <f>SUM(N1016:N1017)</f>
        <v>2235285</v>
      </c>
      <c r="O1018" s="243"/>
      <c r="P1018" s="94">
        <f>SUM(P1016:P1017)</f>
        <v>2906890.8600356355</v>
      </c>
      <c r="Q1018" s="92" t="s">
        <v>1420</v>
      </c>
      <c r="R1018" s="268">
        <f t="shared" si="42"/>
        <v>4.3635541994487537E-5</v>
      </c>
      <c r="S1018" s="274"/>
      <c r="T1018" s="126"/>
      <c r="U1018" s="127"/>
      <c r="V1018" s="127"/>
      <c r="W1018" s="127"/>
      <c r="X1018" s="127"/>
      <c r="Y1018" s="127"/>
    </row>
    <row r="1019" spans="2:25" ht="15" outlineLevel="1" x14ac:dyDescent="0.25">
      <c r="B1019" s="299"/>
      <c r="C1019" s="113"/>
      <c r="D1019" s="222"/>
      <c r="E1019" s="118"/>
      <c r="F1019" s="108"/>
      <c r="G1019" s="121"/>
      <c r="H1019" s="101"/>
      <c r="J1019" s="192"/>
      <c r="K1019" s="125"/>
      <c r="L1019" s="114"/>
      <c r="M1019" s="114"/>
      <c r="N1019" s="238"/>
      <c r="O1019" s="243"/>
      <c r="P1019" s="93"/>
      <c r="Q1019" s="93"/>
      <c r="R1019" s="268" t="str">
        <f t="shared" si="42"/>
        <v/>
      </c>
      <c r="S1019" s="274"/>
      <c r="T1019" s="126"/>
      <c r="U1019" s="127"/>
      <c r="V1019" s="127"/>
      <c r="W1019" s="127"/>
      <c r="X1019" s="127"/>
      <c r="Y1019" s="127"/>
    </row>
    <row r="1020" spans="2:25" ht="15" outlineLevel="2" x14ac:dyDescent="0.25">
      <c r="B1020" s="299"/>
      <c r="C1020" s="108" t="s">
        <v>1430</v>
      </c>
      <c r="D1020" s="222">
        <v>860353473</v>
      </c>
      <c r="E1020" s="101" t="s">
        <v>289</v>
      </c>
      <c r="F1020" s="108" t="s">
        <v>288</v>
      </c>
      <c r="G1020" s="121" t="s">
        <v>290</v>
      </c>
      <c r="H1020" s="101" t="s">
        <v>22</v>
      </c>
      <c r="J1020" s="163">
        <v>1208534</v>
      </c>
      <c r="K1020" s="125"/>
      <c r="L1020" s="114">
        <v>45079</v>
      </c>
      <c r="M1020" s="114">
        <f>+L1020+30</f>
        <v>45109</v>
      </c>
      <c r="N1020" s="239">
        <f t="shared" si="43"/>
        <v>1208534</v>
      </c>
      <c r="O1020" s="243">
        <v>2023</v>
      </c>
      <c r="P1020" s="94">
        <f>N1020*VLOOKUP(O1020,IPC_2024!$A:$C,3,FALSE)</f>
        <v>1271377.7680000002</v>
      </c>
      <c r="Q1020" s="92" t="s">
        <v>1420</v>
      </c>
      <c r="R1020" s="268">
        <f t="shared" si="42"/>
        <v>1.90847405897247E-5</v>
      </c>
      <c r="S1020" s="274"/>
      <c r="T1020" s="126"/>
      <c r="U1020" s="127"/>
      <c r="V1020" s="127"/>
      <c r="W1020" s="127"/>
      <c r="X1020" s="127"/>
      <c r="Y1020" s="127"/>
    </row>
    <row r="1021" spans="2:25" ht="15" outlineLevel="1" x14ac:dyDescent="0.25">
      <c r="B1021" s="299"/>
      <c r="C1021" s="113"/>
      <c r="D1021" s="222"/>
      <c r="E1021" s="118"/>
      <c r="F1021" s="108"/>
      <c r="G1021" s="121"/>
      <c r="H1021" s="101"/>
      <c r="J1021" s="192"/>
      <c r="K1021" s="125"/>
      <c r="L1021" s="114"/>
      <c r="M1021" s="114"/>
      <c r="N1021" s="238"/>
      <c r="O1021" s="243"/>
      <c r="P1021" s="93"/>
      <c r="Q1021" s="93"/>
      <c r="R1021" s="268" t="str">
        <f t="shared" si="42"/>
        <v/>
      </c>
      <c r="S1021" s="274"/>
      <c r="T1021" s="126"/>
      <c r="U1021" s="127"/>
      <c r="V1021" s="127"/>
      <c r="W1021" s="127"/>
      <c r="X1021" s="127"/>
      <c r="Y1021" s="127"/>
    </row>
    <row r="1022" spans="2:25" ht="15" outlineLevel="2" x14ac:dyDescent="0.25">
      <c r="B1022" s="299"/>
      <c r="C1022" s="108" t="s">
        <v>1430</v>
      </c>
      <c r="D1022" s="222">
        <v>19125544</v>
      </c>
      <c r="E1022" s="101" t="s">
        <v>738</v>
      </c>
      <c r="F1022" s="108" t="s">
        <v>737</v>
      </c>
      <c r="G1022" s="101" t="s">
        <v>739</v>
      </c>
      <c r="H1022" s="101" t="s">
        <v>22</v>
      </c>
      <c r="J1022" s="192">
        <v>1604250</v>
      </c>
      <c r="K1022" s="125"/>
      <c r="L1022" s="114">
        <v>44995</v>
      </c>
      <c r="M1022" s="114">
        <f>+L1022+30</f>
        <v>45025</v>
      </c>
      <c r="N1022" s="238">
        <f t="shared" si="43"/>
        <v>1604250</v>
      </c>
      <c r="O1022" s="243">
        <v>2023</v>
      </c>
      <c r="P1022" s="93">
        <f>N1022*VLOOKUP(O1022,IPC_2024!$A:$C,3,FALSE)</f>
        <v>1687671</v>
      </c>
      <c r="Q1022" s="93"/>
      <c r="R1022" s="268" t="str">
        <f t="shared" si="42"/>
        <v/>
      </c>
      <c r="S1022" s="274"/>
      <c r="T1022" s="126"/>
      <c r="U1022" s="127"/>
      <c r="V1022" s="127"/>
      <c r="W1022" s="127"/>
      <c r="X1022" s="127"/>
      <c r="Y1022" s="127"/>
    </row>
    <row r="1023" spans="2:25" ht="15" outlineLevel="2" x14ac:dyDescent="0.25">
      <c r="B1023" s="299"/>
      <c r="C1023" s="113"/>
      <c r="D1023" s="222"/>
      <c r="E1023" s="101"/>
      <c r="F1023" s="108" t="s">
        <v>740</v>
      </c>
      <c r="G1023" s="101" t="s">
        <v>739</v>
      </c>
      <c r="H1023" s="101" t="s">
        <v>22</v>
      </c>
      <c r="J1023" s="192">
        <v>641700</v>
      </c>
      <c r="K1023" s="125"/>
      <c r="L1023" s="114">
        <v>45016</v>
      </c>
      <c r="M1023" s="114">
        <f>+L1023+30</f>
        <v>45046</v>
      </c>
      <c r="N1023" s="238">
        <f t="shared" si="43"/>
        <v>641700</v>
      </c>
      <c r="O1023" s="243">
        <v>2023</v>
      </c>
      <c r="P1023" s="93">
        <f>N1023*VLOOKUP(O1023,IPC_2024!$A:$C,3,FALSE)</f>
        <v>675068.4</v>
      </c>
      <c r="Q1023" s="93"/>
      <c r="R1023" s="268" t="str">
        <f t="shared" si="42"/>
        <v/>
      </c>
      <c r="S1023" s="274"/>
      <c r="T1023" s="126"/>
      <c r="U1023" s="127"/>
      <c r="V1023" s="127"/>
      <c r="W1023" s="127"/>
      <c r="X1023" s="127"/>
      <c r="Y1023" s="127"/>
    </row>
    <row r="1024" spans="2:25" ht="15" outlineLevel="2" x14ac:dyDescent="0.25">
      <c r="B1024" s="299"/>
      <c r="C1024" s="113"/>
      <c r="D1024" s="222"/>
      <c r="E1024" s="101"/>
      <c r="F1024" s="108" t="s">
        <v>741</v>
      </c>
      <c r="G1024" s="101" t="s">
        <v>739</v>
      </c>
      <c r="H1024" s="101" t="s">
        <v>22</v>
      </c>
      <c r="J1024" s="192">
        <v>1069500</v>
      </c>
      <c r="K1024" s="125"/>
      <c r="L1024" s="114">
        <v>45182</v>
      </c>
      <c r="M1024" s="114">
        <f>+L1024+30</f>
        <v>45212</v>
      </c>
      <c r="N1024" s="238">
        <f t="shared" si="43"/>
        <v>1069500</v>
      </c>
      <c r="O1024" s="243">
        <v>2023</v>
      </c>
      <c r="P1024" s="93">
        <f>N1024*VLOOKUP(O1024,IPC_2024!$A:$C,3,FALSE)</f>
        <v>1125114</v>
      </c>
      <c r="Q1024" s="93"/>
      <c r="R1024" s="268" t="str">
        <f t="shared" si="42"/>
        <v/>
      </c>
      <c r="S1024" s="274"/>
      <c r="T1024" s="126"/>
      <c r="U1024" s="127"/>
      <c r="V1024" s="127"/>
      <c r="W1024" s="127"/>
      <c r="X1024" s="127"/>
      <c r="Y1024" s="127"/>
    </row>
    <row r="1025" spans="2:25" ht="15" outlineLevel="2" x14ac:dyDescent="0.25">
      <c r="B1025" s="299"/>
      <c r="C1025" s="113"/>
      <c r="D1025" s="222"/>
      <c r="E1025" s="101"/>
      <c r="F1025" s="108" t="s">
        <v>741</v>
      </c>
      <c r="G1025" s="101" t="s">
        <v>739</v>
      </c>
      <c r="H1025" s="101" t="s">
        <v>22</v>
      </c>
      <c r="J1025" s="192">
        <v>641700</v>
      </c>
      <c r="K1025" s="125"/>
      <c r="L1025" s="114">
        <v>45258</v>
      </c>
      <c r="M1025" s="114">
        <f>+L1025+30</f>
        <v>45288</v>
      </c>
      <c r="N1025" s="238">
        <f t="shared" si="43"/>
        <v>641700</v>
      </c>
      <c r="O1025" s="243">
        <v>2023</v>
      </c>
      <c r="P1025" s="93">
        <f>N1025*VLOOKUP(O1025,IPC_2024!$A:$C,3,FALSE)</f>
        <v>675068.4</v>
      </c>
      <c r="Q1025" s="93"/>
      <c r="R1025" s="268" t="str">
        <f t="shared" si="42"/>
        <v/>
      </c>
      <c r="S1025" s="274"/>
      <c r="T1025" s="126"/>
      <c r="U1025" s="127"/>
      <c r="V1025" s="127"/>
      <c r="W1025" s="127"/>
      <c r="X1025" s="127"/>
      <c r="Y1025" s="127"/>
    </row>
    <row r="1026" spans="2:25" ht="15" outlineLevel="2" x14ac:dyDescent="0.25">
      <c r="B1026" s="299"/>
      <c r="C1026" s="113"/>
      <c r="D1026" s="222"/>
      <c r="E1026" s="101"/>
      <c r="F1026" s="108" t="s">
        <v>742</v>
      </c>
      <c r="G1026" s="101" t="s">
        <v>739</v>
      </c>
      <c r="H1026" s="101" t="s">
        <v>22</v>
      </c>
      <c r="J1026" s="192">
        <v>962550</v>
      </c>
      <c r="K1026" s="125"/>
      <c r="L1026" s="114">
        <v>45100</v>
      </c>
      <c r="M1026" s="114">
        <f>+L1026+30</f>
        <v>45130</v>
      </c>
      <c r="N1026" s="238">
        <f t="shared" si="43"/>
        <v>962550</v>
      </c>
      <c r="O1026" s="243">
        <v>2023</v>
      </c>
      <c r="P1026" s="93">
        <f>N1026*VLOOKUP(O1026,IPC_2024!$A:$C,3,FALSE)</f>
        <v>1012602.6000000001</v>
      </c>
      <c r="Q1026" s="93"/>
      <c r="R1026" s="268" t="str">
        <f t="shared" si="42"/>
        <v/>
      </c>
      <c r="S1026" s="274"/>
      <c r="T1026" s="126"/>
      <c r="U1026" s="127"/>
      <c r="V1026" s="127"/>
      <c r="W1026" s="127"/>
      <c r="X1026" s="127"/>
      <c r="Y1026" s="127"/>
    </row>
    <row r="1027" spans="2:25" ht="15" outlineLevel="1" x14ac:dyDescent="0.25">
      <c r="B1027" s="299"/>
      <c r="C1027" s="113"/>
      <c r="D1027" s="222"/>
      <c r="E1027" s="118" t="s">
        <v>1204</v>
      </c>
      <c r="F1027" s="113" t="s">
        <v>1485</v>
      </c>
      <c r="G1027" s="101"/>
      <c r="H1027" s="101"/>
      <c r="J1027" s="163">
        <f>SUM(J1022:J1026)</f>
        <v>4919700</v>
      </c>
      <c r="K1027" s="125"/>
      <c r="L1027" s="114"/>
      <c r="M1027" s="114"/>
      <c r="N1027" s="239">
        <f>SUM(N1022:N1026)</f>
        <v>4919700</v>
      </c>
      <c r="O1027" s="243"/>
      <c r="P1027" s="94">
        <f>SUM(P1022:P1026)</f>
        <v>5175524.4000000004</v>
      </c>
      <c r="Q1027" s="92" t="s">
        <v>1420</v>
      </c>
      <c r="R1027" s="268">
        <f t="shared" si="42"/>
        <v>7.7690158720622349E-5</v>
      </c>
      <c r="S1027" s="274"/>
      <c r="T1027" s="126"/>
      <c r="U1027" s="127"/>
      <c r="V1027" s="127"/>
      <c r="W1027" s="127"/>
      <c r="X1027" s="127"/>
      <c r="Y1027" s="127"/>
    </row>
    <row r="1028" spans="2:25" ht="15" outlineLevel="1" x14ac:dyDescent="0.25">
      <c r="B1028" s="299"/>
      <c r="C1028" s="113"/>
      <c r="D1028" s="222"/>
      <c r="E1028" s="118"/>
      <c r="F1028" s="108"/>
      <c r="G1028" s="101"/>
      <c r="H1028" s="101"/>
      <c r="J1028" s="192"/>
      <c r="K1028" s="125"/>
      <c r="L1028" s="114"/>
      <c r="M1028" s="114"/>
      <c r="N1028" s="238"/>
      <c r="O1028" s="243"/>
      <c r="P1028" s="93"/>
      <c r="Q1028" s="93"/>
      <c r="R1028" s="268" t="str">
        <f t="shared" si="42"/>
        <v/>
      </c>
      <c r="S1028" s="274"/>
      <c r="T1028" s="126"/>
      <c r="U1028" s="127"/>
      <c r="V1028" s="127"/>
      <c r="W1028" s="127"/>
      <c r="X1028" s="127"/>
      <c r="Y1028" s="127"/>
    </row>
    <row r="1029" spans="2:25" ht="15" outlineLevel="2" x14ac:dyDescent="0.25">
      <c r="B1029" s="299"/>
      <c r="C1029" s="108" t="s">
        <v>1430</v>
      </c>
      <c r="D1029" s="222">
        <v>830056164</v>
      </c>
      <c r="E1029" s="101" t="s">
        <v>272</v>
      </c>
      <c r="F1029" s="108" t="s">
        <v>271</v>
      </c>
      <c r="G1029" s="121" t="s">
        <v>273</v>
      </c>
      <c r="H1029" s="101" t="s">
        <v>22</v>
      </c>
      <c r="J1029" s="163">
        <v>4751006</v>
      </c>
      <c r="K1029" s="125"/>
      <c r="L1029" s="114">
        <v>45139</v>
      </c>
      <c r="M1029" s="114">
        <f>+L1029+30</f>
        <v>45169</v>
      </c>
      <c r="N1029" s="239">
        <f t="shared" si="43"/>
        <v>4751006</v>
      </c>
      <c r="O1029" s="243">
        <v>2023</v>
      </c>
      <c r="P1029" s="94">
        <f>N1029*VLOOKUP(O1029,IPC_2024!$A:$C,3,FALSE)</f>
        <v>4998058.3119999999</v>
      </c>
      <c r="Q1029" s="92" t="s">
        <v>1420</v>
      </c>
      <c r="R1029" s="268">
        <f t="shared" si="42"/>
        <v>7.5026202862497521E-5</v>
      </c>
      <c r="S1029" s="274"/>
      <c r="T1029" s="126"/>
      <c r="U1029" s="127"/>
      <c r="V1029" s="127"/>
      <c r="W1029" s="127"/>
      <c r="X1029" s="127"/>
      <c r="Y1029" s="127"/>
    </row>
    <row r="1030" spans="2:25" ht="15" outlineLevel="1" x14ac:dyDescent="0.25">
      <c r="B1030" s="299"/>
      <c r="C1030" s="113"/>
      <c r="D1030" s="222"/>
      <c r="E1030" s="118"/>
      <c r="F1030" s="108"/>
      <c r="G1030" s="121"/>
      <c r="H1030" s="101"/>
      <c r="J1030" s="192"/>
      <c r="K1030" s="125"/>
      <c r="L1030" s="114"/>
      <c r="M1030" s="114"/>
      <c r="N1030" s="238"/>
      <c r="O1030" s="243"/>
      <c r="P1030" s="93"/>
      <c r="Q1030" s="93"/>
      <c r="R1030" s="268" t="str">
        <f t="shared" ref="R1030:R1093" si="44">IF(Q1030="TOTAL",P1030/$P$1153,"")</f>
        <v/>
      </c>
      <c r="S1030" s="274"/>
      <c r="T1030" s="126"/>
      <c r="U1030" s="127"/>
      <c r="V1030" s="127"/>
      <c r="W1030" s="127"/>
      <c r="X1030" s="127"/>
      <c r="Y1030" s="127"/>
    </row>
    <row r="1031" spans="2:25" ht="15" outlineLevel="2" x14ac:dyDescent="0.25">
      <c r="B1031" s="299"/>
      <c r="C1031" s="108" t="s">
        <v>1430</v>
      </c>
      <c r="D1031" s="222">
        <v>7541721</v>
      </c>
      <c r="E1031" s="101" t="s">
        <v>142</v>
      </c>
      <c r="F1031" s="108" t="s">
        <v>141</v>
      </c>
      <c r="G1031" s="162" t="s">
        <v>143</v>
      </c>
      <c r="H1031" s="101" t="s">
        <v>22</v>
      </c>
      <c r="J1031" s="163">
        <v>2591962</v>
      </c>
      <c r="K1031" s="125"/>
      <c r="L1031" s="110" t="s">
        <v>144</v>
      </c>
      <c r="M1031" s="114" t="s">
        <v>1437</v>
      </c>
      <c r="N1031" s="239">
        <f t="shared" si="43"/>
        <v>2591962</v>
      </c>
      <c r="O1031" s="243">
        <v>2024</v>
      </c>
      <c r="P1031" s="94">
        <f>N1031*VLOOKUP(O1031,IPC_2024!$A:$C,3,FALSE)</f>
        <v>2591962</v>
      </c>
      <c r="Q1031" s="92" t="s">
        <v>1420</v>
      </c>
      <c r="R1031" s="268">
        <f t="shared" si="44"/>
        <v>3.8908122851825746E-5</v>
      </c>
      <c r="S1031" s="274"/>
      <c r="T1031" s="111"/>
      <c r="U1031" s="112"/>
      <c r="V1031" s="112"/>
      <c r="W1031" s="112"/>
      <c r="X1031" s="112"/>
      <c r="Y1031" s="112"/>
    </row>
    <row r="1032" spans="2:25" ht="15" outlineLevel="1" x14ac:dyDescent="0.25">
      <c r="B1032" s="299"/>
      <c r="C1032" s="113"/>
      <c r="D1032" s="222"/>
      <c r="E1032" s="118"/>
      <c r="F1032" s="108"/>
      <c r="G1032" s="162"/>
      <c r="H1032" s="101"/>
      <c r="J1032" s="192"/>
      <c r="K1032" s="125"/>
      <c r="L1032" s="110"/>
      <c r="M1032" s="110"/>
      <c r="N1032" s="238"/>
      <c r="O1032" s="244"/>
      <c r="P1032" s="93"/>
      <c r="Q1032" s="93"/>
      <c r="R1032" s="268" t="str">
        <f t="shared" si="44"/>
        <v/>
      </c>
      <c r="S1032" s="273"/>
      <c r="T1032" s="111"/>
      <c r="U1032" s="112"/>
      <c r="V1032" s="112"/>
      <c r="W1032" s="112"/>
      <c r="X1032" s="112"/>
      <c r="Y1032" s="112"/>
    </row>
    <row r="1033" spans="2:25" ht="15" outlineLevel="2" x14ac:dyDescent="0.25">
      <c r="B1033" s="299"/>
      <c r="C1033" s="108" t="s">
        <v>1430</v>
      </c>
      <c r="D1033" s="222">
        <v>1013595864</v>
      </c>
      <c r="E1033" s="101" t="s">
        <v>77</v>
      </c>
      <c r="F1033" s="108" t="s">
        <v>76</v>
      </c>
      <c r="G1033" s="101" t="s">
        <v>69</v>
      </c>
      <c r="H1033" s="101" t="s">
        <v>22</v>
      </c>
      <c r="J1033" s="163">
        <v>100000</v>
      </c>
      <c r="K1033" s="125"/>
      <c r="L1033" s="114">
        <v>45016</v>
      </c>
      <c r="M1033" s="114">
        <v>45016</v>
      </c>
      <c r="N1033" s="239">
        <f t="shared" si="43"/>
        <v>100000</v>
      </c>
      <c r="O1033" s="243">
        <v>2023</v>
      </c>
      <c r="P1033" s="94">
        <f>N1033*VLOOKUP(O1033,IPC_2024!$A:$C,3,FALSE)</f>
        <v>105200</v>
      </c>
      <c r="Q1033" s="92" t="s">
        <v>1420</v>
      </c>
      <c r="R1033" s="268">
        <f t="shared" si="44"/>
        <v>1.5791645572010963E-6</v>
      </c>
      <c r="S1033" s="274"/>
      <c r="T1033" s="126"/>
      <c r="U1033" s="127"/>
      <c r="V1033" s="127"/>
      <c r="W1033" s="127"/>
      <c r="X1033" s="127"/>
      <c r="Y1033" s="127"/>
    </row>
    <row r="1034" spans="2:25" ht="15" outlineLevel="1" x14ac:dyDescent="0.25">
      <c r="B1034" s="299"/>
      <c r="C1034" s="113"/>
      <c r="D1034" s="222"/>
      <c r="E1034" s="118"/>
      <c r="F1034" s="108"/>
      <c r="G1034" s="101"/>
      <c r="H1034" s="101"/>
      <c r="J1034" s="192"/>
      <c r="K1034" s="125"/>
      <c r="L1034" s="114"/>
      <c r="M1034" s="114"/>
      <c r="N1034" s="238"/>
      <c r="O1034" s="243"/>
      <c r="P1034" s="93"/>
      <c r="Q1034" s="93"/>
      <c r="R1034" s="268" t="str">
        <f t="shared" si="44"/>
        <v/>
      </c>
      <c r="S1034" s="274"/>
      <c r="T1034" s="126"/>
      <c r="U1034" s="127"/>
      <c r="V1034" s="127"/>
      <c r="W1034" s="127"/>
      <c r="X1034" s="127"/>
      <c r="Y1034" s="127"/>
    </row>
    <row r="1035" spans="2:25" ht="15" outlineLevel="2" x14ac:dyDescent="0.25">
      <c r="B1035" s="299"/>
      <c r="C1035" s="108" t="s">
        <v>1430</v>
      </c>
      <c r="D1035" s="222">
        <v>860516348</v>
      </c>
      <c r="E1035" s="101" t="s">
        <v>339</v>
      </c>
      <c r="F1035" s="108" t="s">
        <v>338</v>
      </c>
      <c r="G1035" s="121" t="s">
        <v>340</v>
      </c>
      <c r="H1035" s="101" t="s">
        <v>22</v>
      </c>
      <c r="J1035" s="192">
        <v>536690</v>
      </c>
      <c r="K1035" s="125"/>
      <c r="L1035" s="114">
        <v>44959</v>
      </c>
      <c r="M1035" s="114">
        <f>+L1035+30</f>
        <v>44989</v>
      </c>
      <c r="N1035" s="238">
        <f t="shared" si="43"/>
        <v>536690</v>
      </c>
      <c r="O1035" s="243">
        <v>2023</v>
      </c>
      <c r="P1035" s="93">
        <f>N1035*VLOOKUP(O1035,IPC_2024!$A:$C,3,FALSE)</f>
        <v>564597.88</v>
      </c>
      <c r="Q1035" s="93"/>
      <c r="R1035" s="268" t="str">
        <f t="shared" si="44"/>
        <v/>
      </c>
      <c r="S1035" s="274"/>
      <c r="T1035" s="126"/>
      <c r="U1035" s="127"/>
      <c r="V1035" s="127"/>
      <c r="W1035" s="127"/>
      <c r="X1035" s="127"/>
      <c r="Y1035" s="127"/>
    </row>
    <row r="1036" spans="2:25" ht="15" outlineLevel="2" x14ac:dyDescent="0.25">
      <c r="B1036" s="299"/>
      <c r="C1036" s="113"/>
      <c r="D1036" s="222"/>
      <c r="E1036" s="101"/>
      <c r="F1036" s="108" t="s">
        <v>338</v>
      </c>
      <c r="G1036" s="121" t="s">
        <v>340</v>
      </c>
      <c r="H1036" s="101" t="s">
        <v>22</v>
      </c>
      <c r="J1036" s="192">
        <v>536690</v>
      </c>
      <c r="K1036" s="125"/>
      <c r="L1036" s="114">
        <v>44959</v>
      </c>
      <c r="M1036" s="114">
        <f>+L1036+30</f>
        <v>44989</v>
      </c>
      <c r="N1036" s="238">
        <f t="shared" si="43"/>
        <v>536690</v>
      </c>
      <c r="O1036" s="243">
        <v>2023</v>
      </c>
      <c r="P1036" s="93">
        <f>N1036*VLOOKUP(O1036,IPC_2024!$A:$C,3,FALSE)</f>
        <v>564597.88</v>
      </c>
      <c r="Q1036" s="93"/>
      <c r="R1036" s="268" t="str">
        <f t="shared" si="44"/>
        <v/>
      </c>
      <c r="S1036" s="274"/>
      <c r="T1036" s="126"/>
      <c r="U1036" s="127"/>
      <c r="V1036" s="127"/>
      <c r="W1036" s="127"/>
      <c r="X1036" s="127"/>
      <c r="Y1036" s="127"/>
    </row>
    <row r="1037" spans="2:25" ht="15" outlineLevel="1" x14ac:dyDescent="0.25">
      <c r="B1037" s="299"/>
      <c r="C1037" s="113"/>
      <c r="D1037" s="222"/>
      <c r="E1037" s="118" t="s">
        <v>1195</v>
      </c>
      <c r="F1037" s="113" t="s">
        <v>1485</v>
      </c>
      <c r="G1037" s="121"/>
      <c r="H1037" s="101"/>
      <c r="J1037" s="163">
        <f>SUM(J1035:J1036)</f>
        <v>1073380</v>
      </c>
      <c r="K1037" s="125"/>
      <c r="L1037" s="114"/>
      <c r="M1037" s="114"/>
      <c r="N1037" s="239">
        <f>SUM(N1035:N1036)</f>
        <v>1073380</v>
      </c>
      <c r="O1037" s="243"/>
      <c r="P1037" s="94">
        <f>SUM(P1035:P1036)</f>
        <v>1129195.76</v>
      </c>
      <c r="Q1037" s="92" t="s">
        <v>1420</v>
      </c>
      <c r="R1037" s="268">
        <f t="shared" si="44"/>
        <v>1.6950436524085127E-5</v>
      </c>
      <c r="S1037" s="274"/>
      <c r="T1037" s="126"/>
      <c r="U1037" s="127"/>
      <c r="V1037" s="127"/>
      <c r="W1037" s="127"/>
      <c r="X1037" s="127"/>
      <c r="Y1037" s="127"/>
    </row>
    <row r="1038" spans="2:25" ht="15" outlineLevel="1" x14ac:dyDescent="0.25">
      <c r="B1038" s="299"/>
      <c r="C1038" s="113"/>
      <c r="D1038" s="222"/>
      <c r="E1038" s="118"/>
      <c r="F1038" s="108"/>
      <c r="G1038" s="121"/>
      <c r="H1038" s="101"/>
      <c r="J1038" s="192"/>
      <c r="K1038" s="125"/>
      <c r="L1038" s="114"/>
      <c r="M1038" s="114"/>
      <c r="N1038" s="238"/>
      <c r="O1038" s="243"/>
      <c r="P1038" s="93"/>
      <c r="Q1038" s="93"/>
      <c r="R1038" s="268" t="str">
        <f t="shared" si="44"/>
        <v/>
      </c>
      <c r="S1038" s="274"/>
      <c r="T1038" s="126"/>
      <c r="U1038" s="127"/>
      <c r="V1038" s="127"/>
      <c r="W1038" s="127"/>
      <c r="X1038" s="127"/>
      <c r="Y1038" s="127"/>
    </row>
    <row r="1039" spans="2:25" ht="15" outlineLevel="2" x14ac:dyDescent="0.25">
      <c r="B1039" s="299"/>
      <c r="C1039" s="108" t="s">
        <v>1430</v>
      </c>
      <c r="D1039" s="222">
        <v>1026305282</v>
      </c>
      <c r="E1039" s="101" t="s">
        <v>225</v>
      </c>
      <c r="F1039" s="108" t="s">
        <v>224</v>
      </c>
      <c r="G1039" s="120" t="s">
        <v>226</v>
      </c>
      <c r="H1039" s="101" t="s">
        <v>22</v>
      </c>
      <c r="J1039" s="192">
        <v>2034049</v>
      </c>
      <c r="K1039" s="125"/>
      <c r="L1039" s="114">
        <v>44988</v>
      </c>
      <c r="M1039" s="114">
        <f>+L1039+30</f>
        <v>45018</v>
      </c>
      <c r="N1039" s="238">
        <f t="shared" si="43"/>
        <v>2034049</v>
      </c>
      <c r="O1039" s="243">
        <v>2023</v>
      </c>
      <c r="P1039" s="93">
        <f>N1039*VLOOKUP(O1039,IPC_2024!$A:$C,3,FALSE)</f>
        <v>2139819.548</v>
      </c>
      <c r="Q1039" s="93"/>
      <c r="R1039" s="268" t="str">
        <f t="shared" si="44"/>
        <v/>
      </c>
      <c r="S1039" s="274"/>
      <c r="T1039" s="126"/>
      <c r="U1039" s="127"/>
      <c r="V1039" s="127"/>
      <c r="W1039" s="127"/>
      <c r="X1039" s="127"/>
      <c r="Y1039" s="127"/>
    </row>
    <row r="1040" spans="2:25" ht="15" outlineLevel="2" x14ac:dyDescent="0.25">
      <c r="B1040" s="299"/>
      <c r="C1040" s="113"/>
      <c r="D1040" s="222"/>
      <c r="E1040" s="101"/>
      <c r="F1040" s="108" t="s">
        <v>224</v>
      </c>
      <c r="G1040" s="120" t="s">
        <v>226</v>
      </c>
      <c r="H1040" s="101" t="s">
        <v>22</v>
      </c>
      <c r="J1040" s="192">
        <v>1599849</v>
      </c>
      <c r="K1040" s="125"/>
      <c r="L1040" s="114">
        <v>45036</v>
      </c>
      <c r="M1040" s="114">
        <f>+L1040+30</f>
        <v>45066</v>
      </c>
      <c r="N1040" s="238">
        <f t="shared" ref="N1040:N1102" si="45">+J1040</f>
        <v>1599849</v>
      </c>
      <c r="O1040" s="243">
        <v>2023</v>
      </c>
      <c r="P1040" s="93">
        <f>N1040*VLOOKUP(O1040,IPC_2024!$A:$C,3,FALSE)</f>
        <v>1683041.148</v>
      </c>
      <c r="Q1040" s="93"/>
      <c r="R1040" s="268" t="str">
        <f t="shared" si="44"/>
        <v/>
      </c>
      <c r="S1040" s="274"/>
      <c r="T1040" s="126"/>
      <c r="U1040" s="127"/>
      <c r="V1040" s="127"/>
      <c r="W1040" s="127"/>
      <c r="X1040" s="127"/>
      <c r="Y1040" s="127"/>
    </row>
    <row r="1041" spans="2:25" ht="15" outlineLevel="1" x14ac:dyDescent="0.25">
      <c r="B1041" s="299"/>
      <c r="C1041" s="113"/>
      <c r="D1041" s="222"/>
      <c r="E1041" s="118" t="s">
        <v>1144</v>
      </c>
      <c r="F1041" s="113" t="s">
        <v>1485</v>
      </c>
      <c r="G1041" s="120"/>
      <c r="H1041" s="101"/>
      <c r="J1041" s="163">
        <f>SUM(J1039:J1040)</f>
        <v>3633898</v>
      </c>
      <c r="K1041" s="125"/>
      <c r="L1041" s="114"/>
      <c r="M1041" s="114"/>
      <c r="N1041" s="239">
        <f>SUM(N1039:N1040)</f>
        <v>3633898</v>
      </c>
      <c r="O1041" s="243"/>
      <c r="P1041" s="94">
        <f>SUM(P1039:P1040)</f>
        <v>3822860.696</v>
      </c>
      <c r="Q1041" s="92" t="s">
        <v>1420</v>
      </c>
      <c r="R1041" s="268">
        <f t="shared" si="44"/>
        <v>5.73852292608395E-5</v>
      </c>
      <c r="S1041" s="274"/>
      <c r="T1041" s="126"/>
      <c r="U1041" s="127"/>
      <c r="V1041" s="127"/>
      <c r="W1041" s="127"/>
      <c r="X1041" s="127"/>
      <c r="Y1041" s="127"/>
    </row>
    <row r="1042" spans="2:25" ht="15" outlineLevel="1" x14ac:dyDescent="0.25">
      <c r="B1042" s="299"/>
      <c r="C1042" s="113"/>
      <c r="D1042" s="222"/>
      <c r="E1042" s="118"/>
      <c r="F1042" s="108"/>
      <c r="G1042" s="120"/>
      <c r="H1042" s="101"/>
      <c r="J1042" s="192"/>
      <c r="K1042" s="125"/>
      <c r="L1042" s="114"/>
      <c r="M1042" s="114"/>
      <c r="N1042" s="238"/>
      <c r="O1042" s="243"/>
      <c r="P1042" s="93"/>
      <c r="Q1042" s="93"/>
      <c r="R1042" s="268" t="str">
        <f t="shared" si="44"/>
        <v/>
      </c>
      <c r="S1042" s="274"/>
      <c r="T1042" s="126"/>
      <c r="U1042" s="127"/>
      <c r="V1042" s="127"/>
      <c r="W1042" s="127"/>
      <c r="X1042" s="127"/>
      <c r="Y1042" s="127"/>
    </row>
    <row r="1043" spans="2:25" ht="15" outlineLevel="2" x14ac:dyDescent="0.25">
      <c r="B1043" s="299"/>
      <c r="C1043" s="108" t="s">
        <v>1430</v>
      </c>
      <c r="D1043" s="222">
        <v>805002194</v>
      </c>
      <c r="E1043" s="101" t="s">
        <v>263</v>
      </c>
      <c r="F1043" s="108" t="s">
        <v>262</v>
      </c>
      <c r="G1043" s="101" t="s">
        <v>264</v>
      </c>
      <c r="H1043" s="101" t="s">
        <v>22</v>
      </c>
      <c r="J1043" s="163">
        <v>47700</v>
      </c>
      <c r="K1043" s="125"/>
      <c r="L1043" s="114">
        <v>45219</v>
      </c>
      <c r="M1043" s="114">
        <f>+L1043+30</f>
        <v>45249</v>
      </c>
      <c r="N1043" s="239">
        <f t="shared" si="45"/>
        <v>47700</v>
      </c>
      <c r="O1043" s="243">
        <v>2023</v>
      </c>
      <c r="P1043" s="94">
        <f>N1043*VLOOKUP(O1043,IPC_2024!$A:$C,3,FALSE)</f>
        <v>50180.4</v>
      </c>
      <c r="Q1043" s="92" t="s">
        <v>1420</v>
      </c>
      <c r="R1043" s="268">
        <f t="shared" si="44"/>
        <v>7.5326149378492301E-7</v>
      </c>
      <c r="S1043" s="274"/>
      <c r="T1043" s="126"/>
      <c r="U1043" s="127"/>
      <c r="V1043" s="127"/>
      <c r="W1043" s="127"/>
      <c r="X1043" s="127"/>
      <c r="Y1043" s="127"/>
    </row>
    <row r="1044" spans="2:25" ht="15" outlineLevel="1" x14ac:dyDescent="0.25">
      <c r="B1044" s="299"/>
      <c r="C1044" s="113"/>
      <c r="D1044" s="222"/>
      <c r="E1044" s="118"/>
      <c r="F1044" s="108"/>
      <c r="G1044" s="101"/>
      <c r="H1044" s="101"/>
      <c r="J1044" s="192"/>
      <c r="K1044" s="125"/>
      <c r="L1044" s="114"/>
      <c r="M1044" s="114"/>
      <c r="N1044" s="238"/>
      <c r="O1044" s="243"/>
      <c r="P1044" s="93"/>
      <c r="Q1044" s="93"/>
      <c r="R1044" s="268" t="str">
        <f t="shared" si="44"/>
        <v/>
      </c>
      <c r="S1044" s="274"/>
      <c r="T1044" s="126"/>
      <c r="U1044" s="127"/>
      <c r="V1044" s="127"/>
      <c r="W1044" s="127"/>
      <c r="X1044" s="127"/>
      <c r="Y1044" s="127"/>
    </row>
    <row r="1045" spans="2:25" ht="15" outlineLevel="2" x14ac:dyDescent="0.25">
      <c r="B1045" s="299"/>
      <c r="C1045" s="108" t="s">
        <v>1430</v>
      </c>
      <c r="D1045" s="222">
        <v>900438181</v>
      </c>
      <c r="E1045" s="101" t="s">
        <v>295</v>
      </c>
      <c r="F1045" s="108" t="s">
        <v>294</v>
      </c>
      <c r="G1045" s="101" t="s">
        <v>296</v>
      </c>
      <c r="H1045" s="101" t="s">
        <v>22</v>
      </c>
      <c r="J1045" s="163">
        <v>171000</v>
      </c>
      <c r="K1045" s="125"/>
      <c r="L1045" s="114">
        <v>44882</v>
      </c>
      <c r="M1045" s="114">
        <f>+L1045+30</f>
        <v>44912</v>
      </c>
      <c r="N1045" s="239">
        <f t="shared" si="45"/>
        <v>171000</v>
      </c>
      <c r="O1045" s="243">
        <v>2022</v>
      </c>
      <c r="P1045" s="94">
        <f>N1045*VLOOKUP(O1045,IPC_2024!$A:$C,3,FALSE)</f>
        <v>196585.97760000001</v>
      </c>
      <c r="Q1045" s="92" t="s">
        <v>1420</v>
      </c>
      <c r="R1045" s="268">
        <f t="shared" si="44"/>
        <v>2.9509658580670027E-6</v>
      </c>
      <c r="S1045" s="274"/>
      <c r="T1045" s="126"/>
      <c r="U1045" s="127"/>
      <c r="V1045" s="127"/>
      <c r="W1045" s="127"/>
      <c r="X1045" s="127"/>
      <c r="Y1045" s="127"/>
    </row>
    <row r="1046" spans="2:25" ht="15" outlineLevel="1" x14ac:dyDescent="0.25">
      <c r="B1046" s="299"/>
      <c r="C1046" s="113"/>
      <c r="D1046" s="222"/>
      <c r="E1046" s="118"/>
      <c r="F1046" s="108"/>
      <c r="G1046" s="101"/>
      <c r="H1046" s="101"/>
      <c r="J1046" s="192"/>
      <c r="K1046" s="125"/>
      <c r="L1046" s="114"/>
      <c r="M1046" s="114"/>
      <c r="N1046" s="238"/>
      <c r="O1046" s="243"/>
      <c r="P1046" s="93"/>
      <c r="Q1046" s="93"/>
      <c r="R1046" s="268" t="str">
        <f t="shared" si="44"/>
        <v/>
      </c>
      <c r="S1046" s="274"/>
      <c r="T1046" s="126"/>
      <c r="U1046" s="127"/>
      <c r="V1046" s="127"/>
      <c r="W1046" s="127"/>
      <c r="X1046" s="127"/>
      <c r="Y1046" s="127"/>
    </row>
    <row r="1047" spans="2:25" ht="15" outlineLevel="2" x14ac:dyDescent="0.25">
      <c r="B1047" s="299"/>
      <c r="C1047" s="108" t="s">
        <v>1430</v>
      </c>
      <c r="D1047" s="222">
        <v>19445543</v>
      </c>
      <c r="E1047" s="101" t="s">
        <v>51</v>
      </c>
      <c r="F1047" s="108" t="s">
        <v>36</v>
      </c>
      <c r="G1047" s="121" t="s">
        <v>52</v>
      </c>
      <c r="H1047" s="101" t="s">
        <v>22</v>
      </c>
      <c r="J1047" s="163">
        <v>200000000</v>
      </c>
      <c r="K1047" s="125">
        <v>0.03</v>
      </c>
      <c r="L1047" s="114">
        <v>44986</v>
      </c>
      <c r="M1047" s="114">
        <v>45168</v>
      </c>
      <c r="N1047" s="239">
        <f t="shared" si="45"/>
        <v>200000000</v>
      </c>
      <c r="O1047" s="243">
        <v>2023</v>
      </c>
      <c r="P1047" s="94">
        <f>N1047*VLOOKUP(O1047,IPC_2024!$A:$C,3,FALSE)</f>
        <v>210400000</v>
      </c>
      <c r="Q1047" s="92" t="s">
        <v>1420</v>
      </c>
      <c r="R1047" s="268">
        <f t="shared" si="44"/>
        <v>3.1583291144021927E-3</v>
      </c>
      <c r="S1047" s="274"/>
      <c r="T1047" s="126"/>
      <c r="U1047" s="127"/>
      <c r="V1047" s="127"/>
      <c r="W1047" s="127"/>
      <c r="X1047" s="127"/>
      <c r="Y1047" s="127"/>
    </row>
    <row r="1048" spans="2:25" ht="15" outlineLevel="1" x14ac:dyDescent="0.25">
      <c r="B1048" s="299"/>
      <c r="C1048" s="113"/>
      <c r="D1048" s="222"/>
      <c r="E1048" s="118"/>
      <c r="F1048" s="108"/>
      <c r="G1048" s="121"/>
      <c r="H1048" s="101"/>
      <c r="J1048" s="192"/>
      <c r="K1048" s="125"/>
      <c r="L1048" s="114"/>
      <c r="M1048" s="114"/>
      <c r="N1048" s="238"/>
      <c r="O1048" s="243"/>
      <c r="P1048" s="93"/>
      <c r="Q1048" s="93"/>
      <c r="R1048" s="268" t="str">
        <f t="shared" si="44"/>
        <v/>
      </c>
      <c r="S1048" s="274"/>
      <c r="T1048" s="126"/>
      <c r="U1048" s="127"/>
      <c r="V1048" s="127"/>
      <c r="W1048" s="127"/>
      <c r="X1048" s="127"/>
      <c r="Y1048" s="127"/>
    </row>
    <row r="1049" spans="2:25" ht="15" outlineLevel="2" x14ac:dyDescent="0.25">
      <c r="B1049" s="299"/>
      <c r="C1049" s="108" t="s">
        <v>1430</v>
      </c>
      <c r="D1049" s="222">
        <v>900881784</v>
      </c>
      <c r="E1049" s="101" t="s">
        <v>311</v>
      </c>
      <c r="F1049" s="108" t="s">
        <v>310</v>
      </c>
      <c r="G1049" s="121" t="s">
        <v>312</v>
      </c>
      <c r="H1049" s="101" t="s">
        <v>22</v>
      </c>
      <c r="J1049" s="192">
        <v>5606864</v>
      </c>
      <c r="K1049" s="125"/>
      <c r="L1049" s="114">
        <v>45036</v>
      </c>
      <c r="M1049" s="114">
        <f>+L1049+30</f>
        <v>45066</v>
      </c>
      <c r="N1049" s="238">
        <f t="shared" si="45"/>
        <v>5606864</v>
      </c>
      <c r="O1049" s="243">
        <v>2023</v>
      </c>
      <c r="P1049" s="93">
        <f>N1049*VLOOKUP(O1049,IPC_2024!$A:$C,3,FALSE)</f>
        <v>5898420.9280000003</v>
      </c>
      <c r="Q1049" s="93"/>
      <c r="R1049" s="268" t="str">
        <f t="shared" si="44"/>
        <v/>
      </c>
      <c r="S1049" s="274"/>
      <c r="T1049" s="126"/>
      <c r="U1049" s="127"/>
      <c r="V1049" s="127"/>
      <c r="W1049" s="127"/>
      <c r="X1049" s="127"/>
      <c r="Y1049" s="127"/>
    </row>
    <row r="1050" spans="2:25" ht="15" outlineLevel="2" x14ac:dyDescent="0.25">
      <c r="B1050" s="299"/>
      <c r="C1050" s="113"/>
      <c r="D1050" s="222"/>
      <c r="E1050" s="101"/>
      <c r="F1050" s="108" t="s">
        <v>313</v>
      </c>
      <c r="G1050" s="121" t="s">
        <v>312</v>
      </c>
      <c r="H1050" s="101" t="s">
        <v>22</v>
      </c>
      <c r="J1050" s="192">
        <v>7008579</v>
      </c>
      <c r="K1050" s="125"/>
      <c r="L1050" s="114">
        <v>44735</v>
      </c>
      <c r="M1050" s="114">
        <f>+L1050+30</f>
        <v>44765</v>
      </c>
      <c r="N1050" s="238">
        <f t="shared" si="45"/>
        <v>7008579</v>
      </c>
      <c r="O1050" s="243">
        <v>2022</v>
      </c>
      <c r="P1050" s="93">
        <f>N1050*VLOOKUP(O1050,IPC_2024!$A:$C,3,FALSE)</f>
        <v>8057241.8380224006</v>
      </c>
      <c r="Q1050" s="93"/>
      <c r="R1050" s="268" t="str">
        <f t="shared" si="44"/>
        <v/>
      </c>
      <c r="S1050" s="274"/>
      <c r="T1050" s="126"/>
      <c r="U1050" s="127"/>
      <c r="V1050" s="127"/>
      <c r="W1050" s="127"/>
      <c r="X1050" s="127"/>
      <c r="Y1050" s="127"/>
    </row>
    <row r="1051" spans="2:25" ht="15" outlineLevel="1" x14ac:dyDescent="0.25">
      <c r="B1051" s="299"/>
      <c r="C1051" s="113"/>
      <c r="D1051" s="222"/>
      <c r="E1051" s="118" t="s">
        <v>1194</v>
      </c>
      <c r="F1051" s="113" t="s">
        <v>1485</v>
      </c>
      <c r="G1051" s="121"/>
      <c r="H1051" s="101"/>
      <c r="J1051" s="163">
        <f>SUM(J1049:J1050)</f>
        <v>12615443</v>
      </c>
      <c r="K1051" s="125"/>
      <c r="L1051" s="114"/>
      <c r="M1051" s="114"/>
      <c r="N1051" s="239">
        <f>SUM(N1049:N1050)</f>
        <v>12615443</v>
      </c>
      <c r="O1051" s="243"/>
      <c r="P1051" s="94">
        <f>SUM(P1049:P1050)</f>
        <v>13955662.766022401</v>
      </c>
      <c r="Q1051" s="92" t="s">
        <v>1420</v>
      </c>
      <c r="R1051" s="268">
        <f t="shared" si="44"/>
        <v>2.0948942977522427E-4</v>
      </c>
      <c r="S1051" s="274"/>
      <c r="T1051" s="126"/>
      <c r="U1051" s="127"/>
      <c r="V1051" s="127"/>
      <c r="W1051" s="127"/>
      <c r="X1051" s="127"/>
      <c r="Y1051" s="127"/>
    </row>
    <row r="1052" spans="2:25" ht="15" outlineLevel="1" x14ac:dyDescent="0.25">
      <c r="B1052" s="299"/>
      <c r="C1052" s="113"/>
      <c r="D1052" s="222"/>
      <c r="E1052" s="118"/>
      <c r="F1052" s="108"/>
      <c r="G1052" s="121"/>
      <c r="H1052" s="101"/>
      <c r="J1052" s="192"/>
      <c r="K1052" s="125"/>
      <c r="L1052" s="114"/>
      <c r="M1052" s="114"/>
      <c r="N1052" s="238"/>
      <c r="O1052" s="243"/>
      <c r="P1052" s="93"/>
      <c r="Q1052" s="93"/>
      <c r="R1052" s="268" t="str">
        <f t="shared" si="44"/>
        <v/>
      </c>
      <c r="S1052" s="274"/>
      <c r="T1052" s="126"/>
      <c r="U1052" s="127"/>
      <c r="V1052" s="127"/>
      <c r="W1052" s="127"/>
      <c r="X1052" s="127"/>
      <c r="Y1052" s="127"/>
    </row>
    <row r="1053" spans="2:25" ht="15" outlineLevel="2" x14ac:dyDescent="0.25">
      <c r="B1053" s="299"/>
      <c r="C1053" s="108" t="s">
        <v>1430</v>
      </c>
      <c r="D1053" s="222" t="s">
        <v>1514</v>
      </c>
      <c r="E1053" s="101" t="s">
        <v>137</v>
      </c>
      <c r="F1053" s="108" t="s">
        <v>136</v>
      </c>
      <c r="G1053" s="101"/>
      <c r="H1053" s="101"/>
      <c r="J1053" s="163">
        <v>2400000</v>
      </c>
      <c r="K1053" s="125"/>
      <c r="L1053" s="114">
        <v>45016</v>
      </c>
      <c r="M1053" s="114">
        <v>45016</v>
      </c>
      <c r="N1053" s="239">
        <f t="shared" si="45"/>
        <v>2400000</v>
      </c>
      <c r="O1053" s="243">
        <v>2023</v>
      </c>
      <c r="P1053" s="94">
        <f>N1053*VLOOKUP(O1053,IPC_2024!$A:$C,3,FALSE)</f>
        <v>2524800</v>
      </c>
      <c r="Q1053" s="92" t="s">
        <v>1420</v>
      </c>
      <c r="R1053" s="268">
        <f t="shared" si="44"/>
        <v>3.7899949372826316E-5</v>
      </c>
      <c r="S1053" s="274"/>
      <c r="T1053" s="126"/>
      <c r="U1053" s="127"/>
      <c r="V1053" s="127"/>
      <c r="W1053" s="127"/>
      <c r="X1053" s="127"/>
      <c r="Y1053" s="127"/>
    </row>
    <row r="1054" spans="2:25" ht="15" outlineLevel="1" x14ac:dyDescent="0.25">
      <c r="B1054" s="299"/>
      <c r="C1054" s="113"/>
      <c r="D1054" s="222"/>
      <c r="E1054" s="118"/>
      <c r="F1054" s="108"/>
      <c r="G1054" s="101"/>
      <c r="H1054" s="101"/>
      <c r="J1054" s="192"/>
      <c r="K1054" s="125"/>
      <c r="L1054" s="114"/>
      <c r="M1054" s="114"/>
      <c r="N1054" s="238"/>
      <c r="O1054" s="243"/>
      <c r="P1054" s="93"/>
      <c r="Q1054" s="93"/>
      <c r="R1054" s="268" t="str">
        <f t="shared" si="44"/>
        <v/>
      </c>
      <c r="S1054" s="274"/>
      <c r="T1054" s="126"/>
      <c r="U1054" s="127"/>
      <c r="V1054" s="127"/>
      <c r="W1054" s="127"/>
      <c r="X1054" s="127"/>
      <c r="Y1054" s="127"/>
    </row>
    <row r="1055" spans="2:25" ht="15" outlineLevel="2" x14ac:dyDescent="0.25">
      <c r="B1055" s="299"/>
      <c r="C1055" s="108" t="s">
        <v>1430</v>
      </c>
      <c r="D1055" s="222">
        <v>900047822</v>
      </c>
      <c r="E1055" s="101" t="s">
        <v>110</v>
      </c>
      <c r="F1055" s="108" t="s">
        <v>1762</v>
      </c>
      <c r="G1055" s="161" t="s">
        <v>111</v>
      </c>
      <c r="H1055" s="101" t="s">
        <v>22</v>
      </c>
      <c r="J1055" s="163">
        <v>516678452</v>
      </c>
      <c r="K1055" s="125"/>
      <c r="L1055" s="114">
        <v>44917</v>
      </c>
      <c r="M1055" s="114">
        <f>+L1055+30</f>
        <v>44947</v>
      </c>
      <c r="N1055" s="239">
        <f t="shared" si="45"/>
        <v>516678452</v>
      </c>
      <c r="O1055" s="243">
        <v>2023</v>
      </c>
      <c r="P1055" s="94">
        <f>N1055*VLOOKUP(O1055,IPC_2024!$A:$C,3,FALSE)</f>
        <v>543545731.50400007</v>
      </c>
      <c r="Q1055" s="92" t="s">
        <v>1420</v>
      </c>
      <c r="R1055" s="268">
        <f t="shared" si="44"/>
        <v>8.1592029886792799E-3</v>
      </c>
      <c r="S1055" s="274"/>
      <c r="T1055" s="126"/>
      <c r="U1055" s="127"/>
      <c r="V1055" s="127"/>
      <c r="W1055" s="127"/>
      <c r="X1055" s="127"/>
      <c r="Y1055" s="127"/>
    </row>
    <row r="1056" spans="2:25" ht="15" outlineLevel="1" x14ac:dyDescent="0.25">
      <c r="B1056" s="299"/>
      <c r="C1056" s="113"/>
      <c r="D1056" s="222"/>
      <c r="E1056" s="118"/>
      <c r="F1056" s="108"/>
      <c r="G1056" s="161"/>
      <c r="H1056" s="101"/>
      <c r="J1056" s="192"/>
      <c r="K1056" s="125"/>
      <c r="L1056" s="114"/>
      <c r="M1056" s="114"/>
      <c r="N1056" s="238"/>
      <c r="O1056" s="243"/>
      <c r="P1056" s="93"/>
      <c r="Q1056" s="93"/>
      <c r="R1056" s="268" t="str">
        <f t="shared" si="44"/>
        <v/>
      </c>
      <c r="S1056" s="274"/>
      <c r="T1056" s="126"/>
      <c r="U1056" s="127"/>
      <c r="V1056" s="127"/>
      <c r="W1056" s="127"/>
      <c r="X1056" s="127"/>
      <c r="Y1056" s="127"/>
    </row>
    <row r="1057" spans="2:25" ht="15" outlineLevel="2" x14ac:dyDescent="0.25">
      <c r="B1057" s="299"/>
      <c r="C1057" s="108" t="s">
        <v>1430</v>
      </c>
      <c r="D1057" s="222">
        <v>41366010</v>
      </c>
      <c r="E1057" s="101" t="s">
        <v>235</v>
      </c>
      <c r="F1057" s="108" t="s">
        <v>234</v>
      </c>
      <c r="G1057" s="101" t="s">
        <v>69</v>
      </c>
      <c r="H1057" s="101" t="s">
        <v>22</v>
      </c>
      <c r="J1057" s="163">
        <v>1094080</v>
      </c>
      <c r="K1057" s="125"/>
      <c r="L1057" s="114">
        <v>44690</v>
      </c>
      <c r="M1057" s="114">
        <f>+L1057+30</f>
        <v>44720</v>
      </c>
      <c r="N1057" s="239">
        <f t="shared" si="45"/>
        <v>1094080</v>
      </c>
      <c r="O1057" s="243">
        <v>2022</v>
      </c>
      <c r="P1057" s="94">
        <f>N1057*VLOOKUP(O1057,IPC_2024!$A:$C,3,FALSE)</f>
        <v>1257782.3764480001</v>
      </c>
      <c r="Q1057" s="92" t="s">
        <v>1420</v>
      </c>
      <c r="R1057" s="268">
        <f t="shared" si="44"/>
        <v>1.8880659216338867E-5</v>
      </c>
      <c r="S1057" s="274"/>
      <c r="T1057" s="126"/>
      <c r="U1057" s="127"/>
      <c r="V1057" s="127"/>
      <c r="W1057" s="127"/>
      <c r="X1057" s="127"/>
      <c r="Y1057" s="127"/>
    </row>
    <row r="1058" spans="2:25" ht="15" outlineLevel="1" x14ac:dyDescent="0.25">
      <c r="B1058" s="299"/>
      <c r="C1058" s="113"/>
      <c r="D1058" s="222"/>
      <c r="E1058" s="118"/>
      <c r="F1058" s="108"/>
      <c r="G1058" s="101"/>
      <c r="H1058" s="101"/>
      <c r="J1058" s="192"/>
      <c r="K1058" s="125"/>
      <c r="L1058" s="114"/>
      <c r="M1058" s="114"/>
      <c r="N1058" s="238"/>
      <c r="O1058" s="243"/>
      <c r="P1058" s="93"/>
      <c r="Q1058" s="93"/>
      <c r="R1058" s="268" t="str">
        <f t="shared" si="44"/>
        <v/>
      </c>
      <c r="S1058" s="274"/>
      <c r="T1058" s="126"/>
      <c r="U1058" s="127"/>
      <c r="V1058" s="127"/>
      <c r="W1058" s="127"/>
      <c r="X1058" s="127"/>
      <c r="Y1058" s="127"/>
    </row>
    <row r="1059" spans="2:25" ht="15" outlineLevel="2" x14ac:dyDescent="0.25">
      <c r="B1059" s="299"/>
      <c r="C1059" s="108" t="s">
        <v>1430</v>
      </c>
      <c r="D1059" s="222">
        <v>2085717</v>
      </c>
      <c r="E1059" s="101" t="s">
        <v>53</v>
      </c>
      <c r="F1059" s="108" t="s">
        <v>36</v>
      </c>
      <c r="G1059" s="101" t="s">
        <v>54</v>
      </c>
      <c r="H1059" s="101" t="s">
        <v>22</v>
      </c>
      <c r="J1059" s="163">
        <v>4000000000</v>
      </c>
      <c r="K1059" s="125">
        <v>1.4999999999999999E-2</v>
      </c>
      <c r="L1059" s="114">
        <v>43941</v>
      </c>
      <c r="M1059" s="114">
        <v>44776</v>
      </c>
      <c r="N1059" s="239">
        <f t="shared" si="45"/>
        <v>4000000000</v>
      </c>
      <c r="O1059" s="243">
        <v>2022</v>
      </c>
      <c r="P1059" s="94">
        <f>N1059*VLOOKUP(O1059,IPC_2024!$A:$C,3,FALSE)</f>
        <v>4598502400</v>
      </c>
      <c r="Q1059" s="92" t="s">
        <v>1420</v>
      </c>
      <c r="R1059" s="268">
        <f t="shared" si="44"/>
        <v>6.9028441124374326E-2</v>
      </c>
      <c r="S1059" s="274"/>
      <c r="T1059" s="126"/>
      <c r="U1059" s="127" t="s">
        <v>55</v>
      </c>
      <c r="V1059" s="127" t="s">
        <v>56</v>
      </c>
      <c r="W1059" s="127" t="s">
        <v>57</v>
      </c>
      <c r="X1059" s="127" t="s">
        <v>22</v>
      </c>
      <c r="Y1059" s="127"/>
    </row>
    <row r="1060" spans="2:25" ht="15" outlineLevel="1" x14ac:dyDescent="0.25">
      <c r="B1060" s="299"/>
      <c r="C1060" s="113"/>
      <c r="D1060" s="222"/>
      <c r="E1060" s="118"/>
      <c r="F1060" s="108"/>
      <c r="G1060" s="101"/>
      <c r="H1060" s="101"/>
      <c r="J1060" s="192"/>
      <c r="K1060" s="125"/>
      <c r="L1060" s="114"/>
      <c r="M1060" s="114"/>
      <c r="N1060" s="238"/>
      <c r="O1060" s="243"/>
      <c r="P1060" s="93"/>
      <c r="Q1060" s="93"/>
      <c r="R1060" s="268" t="str">
        <f t="shared" si="44"/>
        <v/>
      </c>
      <c r="S1060" s="274"/>
      <c r="T1060" s="126"/>
      <c r="U1060" s="127"/>
      <c r="V1060" s="127"/>
      <c r="W1060" s="127"/>
      <c r="X1060" s="127"/>
      <c r="Y1060" s="127"/>
    </row>
    <row r="1061" spans="2:25" ht="15" outlineLevel="2" x14ac:dyDescent="0.25">
      <c r="B1061" s="299"/>
      <c r="C1061" s="108" t="s">
        <v>1430</v>
      </c>
      <c r="D1061" s="222">
        <v>830012017</v>
      </c>
      <c r="E1061" s="101" t="s">
        <v>266</v>
      </c>
      <c r="F1061" s="108" t="s">
        <v>265</v>
      </c>
      <c r="G1061" s="101" t="s">
        <v>267</v>
      </c>
      <c r="H1061" s="101" t="s">
        <v>22</v>
      </c>
      <c r="J1061" s="163">
        <v>444733</v>
      </c>
      <c r="K1061" s="125"/>
      <c r="L1061" s="114">
        <v>44890</v>
      </c>
      <c r="M1061" s="114">
        <f>+L1061+30</f>
        <v>44920</v>
      </c>
      <c r="N1061" s="239">
        <f t="shared" si="45"/>
        <v>444733</v>
      </c>
      <c r="O1061" s="243">
        <v>2022</v>
      </c>
      <c r="P1061" s="94">
        <f>N1061*VLOOKUP(O1061,IPC_2024!$A:$C,3,FALSE)</f>
        <v>511276.4419648</v>
      </c>
      <c r="Q1061" s="92" t="s">
        <v>1420</v>
      </c>
      <c r="R1061" s="268">
        <f t="shared" si="44"/>
        <v>7.674806426641591E-6</v>
      </c>
      <c r="S1061" s="274"/>
      <c r="T1061" s="126"/>
      <c r="U1061" s="127"/>
      <c r="V1061" s="127"/>
      <c r="W1061" s="127"/>
      <c r="X1061" s="127"/>
      <c r="Y1061" s="127"/>
    </row>
    <row r="1062" spans="2:25" ht="15" outlineLevel="1" x14ac:dyDescent="0.25">
      <c r="B1062" s="299"/>
      <c r="C1062" s="113"/>
      <c r="D1062" s="222"/>
      <c r="E1062" s="118"/>
      <c r="F1062" s="108"/>
      <c r="G1062" s="101"/>
      <c r="H1062" s="101"/>
      <c r="J1062" s="192"/>
      <c r="K1062" s="125"/>
      <c r="L1062" s="114"/>
      <c r="M1062" s="114"/>
      <c r="N1062" s="238"/>
      <c r="O1062" s="243"/>
      <c r="P1062" s="93"/>
      <c r="Q1062" s="93"/>
      <c r="R1062" s="268" t="str">
        <f t="shared" si="44"/>
        <v/>
      </c>
      <c r="S1062" s="274"/>
      <c r="T1062" s="126"/>
      <c r="U1062" s="127"/>
      <c r="V1062" s="127"/>
      <c r="W1062" s="127"/>
      <c r="X1062" s="127"/>
      <c r="Y1062" s="127"/>
    </row>
    <row r="1063" spans="2:25" ht="15" outlineLevel="2" x14ac:dyDescent="0.25">
      <c r="B1063" s="299"/>
      <c r="C1063" s="108" t="s">
        <v>1430</v>
      </c>
      <c r="D1063" s="222">
        <v>901170460</v>
      </c>
      <c r="E1063" s="101" t="s">
        <v>555</v>
      </c>
      <c r="F1063" s="108" t="s">
        <v>695</v>
      </c>
      <c r="G1063" s="101" t="s">
        <v>696</v>
      </c>
      <c r="H1063" s="101" t="s">
        <v>22</v>
      </c>
      <c r="J1063" s="163">
        <v>9316596</v>
      </c>
      <c r="K1063" s="125"/>
      <c r="L1063" s="114">
        <v>45202</v>
      </c>
      <c r="M1063" s="114">
        <f>+L1063+30</f>
        <v>45232</v>
      </c>
      <c r="N1063" s="239">
        <f t="shared" si="45"/>
        <v>9316596</v>
      </c>
      <c r="O1063" s="243">
        <v>2023</v>
      </c>
      <c r="P1063" s="94">
        <f>N1063*VLOOKUP(O1063,IPC_2024!$A:$C,3,FALSE)</f>
        <v>9801058.9920000006</v>
      </c>
      <c r="Q1063" s="92" t="s">
        <v>1420</v>
      </c>
      <c r="R1063" s="268">
        <f t="shared" si="44"/>
        <v>1.4712438196961506E-4</v>
      </c>
      <c r="S1063" s="274"/>
      <c r="T1063" s="126"/>
      <c r="U1063" s="127"/>
      <c r="V1063" s="127"/>
      <c r="W1063" s="127"/>
      <c r="X1063" s="127"/>
      <c r="Y1063" s="127"/>
    </row>
    <row r="1064" spans="2:25" ht="15" outlineLevel="1" x14ac:dyDescent="0.25">
      <c r="B1064" s="299"/>
      <c r="C1064" s="113"/>
      <c r="D1064" s="222"/>
      <c r="E1064" s="118"/>
      <c r="F1064" s="108"/>
      <c r="G1064" s="101"/>
      <c r="H1064" s="101"/>
      <c r="J1064" s="192"/>
      <c r="K1064" s="125"/>
      <c r="L1064" s="114"/>
      <c r="M1064" s="114"/>
      <c r="N1064" s="238"/>
      <c r="O1064" s="243"/>
      <c r="P1064" s="93"/>
      <c r="Q1064" s="93"/>
      <c r="R1064" s="268" t="str">
        <f t="shared" si="44"/>
        <v/>
      </c>
      <c r="S1064" s="274"/>
      <c r="T1064" s="126"/>
      <c r="U1064" s="127"/>
      <c r="V1064" s="127"/>
      <c r="W1064" s="127"/>
      <c r="X1064" s="127"/>
      <c r="Y1064" s="127"/>
    </row>
    <row r="1065" spans="2:25" ht="15" outlineLevel="2" x14ac:dyDescent="0.25">
      <c r="B1065" s="299"/>
      <c r="C1065" s="108" t="s">
        <v>1430</v>
      </c>
      <c r="D1065" s="222">
        <v>80022675</v>
      </c>
      <c r="E1065" s="101" t="s">
        <v>63</v>
      </c>
      <c r="F1065" s="108" t="s">
        <v>36</v>
      </c>
      <c r="G1065" s="121" t="s">
        <v>1336</v>
      </c>
      <c r="H1065" s="101" t="s">
        <v>22</v>
      </c>
      <c r="I1065" s="101" t="s">
        <v>1305</v>
      </c>
      <c r="J1065" s="163">
        <v>25000000</v>
      </c>
      <c r="K1065" s="125">
        <v>0.04</v>
      </c>
      <c r="L1065" s="114">
        <v>44245</v>
      </c>
      <c r="M1065" s="114">
        <v>44334</v>
      </c>
      <c r="N1065" s="239">
        <f t="shared" si="45"/>
        <v>25000000</v>
      </c>
      <c r="O1065" s="243">
        <v>2021</v>
      </c>
      <c r="P1065" s="94">
        <f>N1065*VLOOKUP(O1065,IPC_2024!$A:$C,3,FALSE)</f>
        <v>32511411.968000002</v>
      </c>
      <c r="Q1065" s="92" t="s">
        <v>1420</v>
      </c>
      <c r="R1065" s="268">
        <f t="shared" si="44"/>
        <v>4.8803107874932649E-4</v>
      </c>
      <c r="S1065" s="274"/>
      <c r="T1065" s="126"/>
      <c r="U1065" s="127"/>
      <c r="V1065" s="127"/>
      <c r="W1065" s="127"/>
      <c r="X1065" s="127"/>
      <c r="Y1065" s="127"/>
    </row>
    <row r="1066" spans="2:25" ht="15" outlineLevel="1" x14ac:dyDescent="0.25">
      <c r="B1066" s="299"/>
      <c r="C1066" s="113"/>
      <c r="D1066" s="222"/>
      <c r="E1066" s="118"/>
      <c r="F1066" s="108"/>
      <c r="G1066" s="121"/>
      <c r="H1066" s="101"/>
      <c r="J1066" s="192"/>
      <c r="K1066" s="125"/>
      <c r="L1066" s="114"/>
      <c r="M1066" s="114"/>
      <c r="N1066" s="238"/>
      <c r="O1066" s="243"/>
      <c r="P1066" s="93"/>
      <c r="Q1066" s="93"/>
      <c r="R1066" s="268" t="str">
        <f t="shared" si="44"/>
        <v/>
      </c>
      <c r="S1066" s="274"/>
      <c r="T1066" s="126"/>
      <c r="U1066" s="127"/>
      <c r="V1066" s="127"/>
      <c r="W1066" s="127"/>
      <c r="X1066" s="127"/>
      <c r="Y1066" s="127"/>
    </row>
    <row r="1067" spans="2:25" ht="15" outlineLevel="2" x14ac:dyDescent="0.25">
      <c r="B1067" s="299"/>
      <c r="C1067" s="108" t="s">
        <v>1430</v>
      </c>
      <c r="D1067" s="224">
        <v>830097493</v>
      </c>
      <c r="E1067" s="122" t="s">
        <v>181</v>
      </c>
      <c r="F1067" s="137" t="s">
        <v>180</v>
      </c>
      <c r="G1067" s="101" t="s">
        <v>182</v>
      </c>
      <c r="H1067" s="101" t="s">
        <v>22</v>
      </c>
      <c r="J1067" s="163">
        <v>2602017</v>
      </c>
      <c r="K1067" s="178"/>
      <c r="L1067" s="114">
        <v>44959</v>
      </c>
      <c r="M1067" s="114">
        <f>+L1067+30</f>
        <v>44989</v>
      </c>
      <c r="N1067" s="239">
        <f t="shared" si="45"/>
        <v>2602017</v>
      </c>
      <c r="O1067" s="243">
        <v>2023</v>
      </c>
      <c r="P1067" s="94">
        <f>N1067*VLOOKUP(O1067,IPC_2024!$A:$C,3,FALSE)</f>
        <v>2737321.8840000001</v>
      </c>
      <c r="Q1067" s="92" t="s">
        <v>1420</v>
      </c>
      <c r="R1067" s="268">
        <f t="shared" si="44"/>
        <v>4.1090130236347255E-5</v>
      </c>
      <c r="S1067" s="274"/>
      <c r="T1067" s="111"/>
      <c r="U1067" s="112"/>
      <c r="V1067" s="112"/>
      <c r="W1067" s="112"/>
      <c r="X1067" s="112"/>
      <c r="Y1067" s="112"/>
    </row>
    <row r="1068" spans="2:25" ht="15" outlineLevel="1" x14ac:dyDescent="0.25">
      <c r="B1068" s="299"/>
      <c r="C1068" s="113"/>
      <c r="D1068" s="224"/>
      <c r="E1068" s="175"/>
      <c r="F1068" s="137"/>
      <c r="G1068" s="101"/>
      <c r="H1068" s="101"/>
      <c r="J1068" s="192"/>
      <c r="K1068" s="178"/>
      <c r="L1068" s="114"/>
      <c r="M1068" s="114"/>
      <c r="N1068" s="238"/>
      <c r="O1068" s="243"/>
      <c r="P1068" s="93"/>
      <c r="Q1068" s="93"/>
      <c r="R1068" s="268" t="str">
        <f t="shared" si="44"/>
        <v/>
      </c>
      <c r="S1068" s="274"/>
      <c r="T1068" s="111"/>
      <c r="U1068" s="112"/>
      <c r="V1068" s="112"/>
      <c r="W1068" s="112"/>
      <c r="X1068" s="112"/>
      <c r="Y1068" s="112"/>
    </row>
    <row r="1069" spans="2:25" ht="15" outlineLevel="2" x14ac:dyDescent="0.25">
      <c r="B1069" s="299"/>
      <c r="C1069" s="108" t="s">
        <v>1430</v>
      </c>
      <c r="D1069" s="222">
        <v>356007</v>
      </c>
      <c r="E1069" s="101" t="s">
        <v>447</v>
      </c>
      <c r="F1069" s="108" t="s">
        <v>1484</v>
      </c>
      <c r="G1069" s="121" t="s">
        <v>448</v>
      </c>
      <c r="H1069" s="101" t="s">
        <v>22</v>
      </c>
      <c r="J1069" s="163">
        <v>909078</v>
      </c>
      <c r="K1069" s="125"/>
      <c r="L1069" s="110">
        <v>45473</v>
      </c>
      <c r="M1069" s="114">
        <v>45473</v>
      </c>
      <c r="N1069" s="239">
        <f t="shared" si="45"/>
        <v>909078</v>
      </c>
      <c r="O1069" s="243">
        <v>2024</v>
      </c>
      <c r="P1069" s="94">
        <f>N1069*VLOOKUP(O1069,IPC_2024!$A:$C,3,FALSE)</f>
        <v>909078</v>
      </c>
      <c r="Q1069" s="92" t="s">
        <v>1420</v>
      </c>
      <c r="R1069" s="268">
        <f t="shared" si="44"/>
        <v>1.3646233434707778E-5</v>
      </c>
      <c r="S1069" s="274"/>
      <c r="T1069" s="111"/>
      <c r="U1069" s="112"/>
      <c r="V1069" s="112"/>
      <c r="W1069" s="112"/>
      <c r="X1069" s="112"/>
      <c r="Y1069" s="112"/>
    </row>
    <row r="1070" spans="2:25" ht="15" outlineLevel="1" x14ac:dyDescent="0.25">
      <c r="B1070" s="299"/>
      <c r="C1070" s="113"/>
      <c r="D1070" s="224"/>
      <c r="E1070" s="175"/>
      <c r="F1070" s="137"/>
      <c r="G1070" s="101"/>
      <c r="H1070" s="101"/>
      <c r="J1070" s="192"/>
      <c r="K1070" s="178"/>
      <c r="L1070" s="114"/>
      <c r="M1070" s="114"/>
      <c r="N1070" s="238"/>
      <c r="O1070" s="243"/>
      <c r="P1070" s="93"/>
      <c r="Q1070" s="93"/>
      <c r="R1070" s="268" t="str">
        <f t="shared" si="44"/>
        <v/>
      </c>
      <c r="S1070" s="274"/>
      <c r="T1070" s="111"/>
      <c r="U1070" s="112"/>
      <c r="V1070" s="112"/>
      <c r="W1070" s="112"/>
      <c r="X1070" s="112"/>
      <c r="Y1070" s="112"/>
    </row>
    <row r="1071" spans="2:25" ht="15" outlineLevel="2" x14ac:dyDescent="0.25">
      <c r="B1071" s="299"/>
      <c r="C1071" s="108" t="s">
        <v>1430</v>
      </c>
      <c r="D1071" s="222">
        <v>17126213</v>
      </c>
      <c r="E1071" s="101" t="s">
        <v>61</v>
      </c>
      <c r="F1071" s="108" t="s">
        <v>36</v>
      </c>
      <c r="G1071" s="101" t="s">
        <v>1307</v>
      </c>
      <c r="H1071" s="101" t="s">
        <v>22</v>
      </c>
      <c r="J1071" s="163">
        <v>215000000</v>
      </c>
      <c r="K1071" s="125">
        <v>1.24E-2</v>
      </c>
      <c r="L1071" s="114">
        <v>44408</v>
      </c>
      <c r="M1071" s="114">
        <v>44773</v>
      </c>
      <c r="N1071" s="239">
        <f t="shared" si="45"/>
        <v>215000000</v>
      </c>
      <c r="O1071" s="243">
        <v>2022</v>
      </c>
      <c r="P1071" s="94">
        <f>N1071*VLOOKUP(O1071,IPC_2024!$A:$C,3,FALSE)</f>
        <v>247169504</v>
      </c>
      <c r="Q1071" s="92" t="s">
        <v>1420</v>
      </c>
      <c r="R1071" s="268">
        <f t="shared" si="44"/>
        <v>3.71027871043512E-3</v>
      </c>
      <c r="S1071" s="274"/>
      <c r="T1071" s="126"/>
      <c r="U1071" s="127"/>
      <c r="V1071" s="127"/>
      <c r="W1071" s="127"/>
      <c r="X1071" s="127"/>
      <c r="Y1071" s="127"/>
    </row>
    <row r="1072" spans="2:25" ht="15" outlineLevel="1" x14ac:dyDescent="0.25">
      <c r="B1072" s="299"/>
      <c r="C1072" s="113"/>
      <c r="D1072" s="222"/>
      <c r="E1072" s="118"/>
      <c r="F1072" s="108"/>
      <c r="G1072" s="101"/>
      <c r="H1072" s="101"/>
      <c r="J1072" s="192"/>
      <c r="K1072" s="125"/>
      <c r="L1072" s="114"/>
      <c r="M1072" s="114"/>
      <c r="N1072" s="238"/>
      <c r="O1072" s="243"/>
      <c r="P1072" s="93"/>
      <c r="Q1072" s="93"/>
      <c r="R1072" s="268" t="str">
        <f t="shared" si="44"/>
        <v/>
      </c>
      <c r="S1072" s="274"/>
      <c r="T1072" s="126"/>
      <c r="U1072" s="127"/>
      <c r="V1072" s="127"/>
      <c r="W1072" s="127"/>
      <c r="X1072" s="127"/>
      <c r="Y1072" s="127"/>
    </row>
    <row r="1073" spans="2:25" ht="15" outlineLevel="2" x14ac:dyDescent="0.25">
      <c r="B1073" s="299"/>
      <c r="C1073" s="108" t="s">
        <v>1430</v>
      </c>
      <c r="D1073" s="222">
        <v>79878582</v>
      </c>
      <c r="E1073" s="101" t="s">
        <v>455</v>
      </c>
      <c r="F1073" s="108" t="s">
        <v>759</v>
      </c>
      <c r="G1073" s="121" t="s">
        <v>456</v>
      </c>
      <c r="H1073" s="101" t="s">
        <v>22</v>
      </c>
      <c r="J1073" s="163">
        <v>256400</v>
      </c>
      <c r="K1073" s="125"/>
      <c r="L1073" s="114">
        <v>44901</v>
      </c>
      <c r="M1073" s="114">
        <f>+L1073+30</f>
        <v>44931</v>
      </c>
      <c r="N1073" s="239">
        <f t="shared" si="45"/>
        <v>256400</v>
      </c>
      <c r="O1073" s="243">
        <v>2023</v>
      </c>
      <c r="P1073" s="94">
        <f>N1073*VLOOKUP(O1073,IPC_2024!$A:$C,3,FALSE)</f>
        <v>269732.8</v>
      </c>
      <c r="Q1073" s="92" t="s">
        <v>1420</v>
      </c>
      <c r="R1073" s="268">
        <f t="shared" si="44"/>
        <v>4.048977924663611E-6</v>
      </c>
      <c r="S1073" s="274"/>
      <c r="T1073" s="126"/>
      <c r="U1073" s="127"/>
      <c r="V1073" s="127"/>
      <c r="W1073" s="127"/>
      <c r="X1073" s="127"/>
      <c r="Y1073" s="127"/>
    </row>
    <row r="1074" spans="2:25" ht="15" outlineLevel="1" x14ac:dyDescent="0.25">
      <c r="B1074" s="299"/>
      <c r="C1074" s="113"/>
      <c r="D1074" s="222"/>
      <c r="E1074" s="118"/>
      <c r="F1074" s="108"/>
      <c r="G1074" s="121"/>
      <c r="H1074" s="101"/>
      <c r="J1074" s="192"/>
      <c r="K1074" s="125"/>
      <c r="L1074" s="114"/>
      <c r="M1074" s="114"/>
      <c r="N1074" s="238"/>
      <c r="O1074" s="243"/>
      <c r="P1074" s="93"/>
      <c r="Q1074" s="93"/>
      <c r="R1074" s="268" t="str">
        <f t="shared" si="44"/>
        <v/>
      </c>
      <c r="S1074" s="274"/>
      <c r="T1074" s="126"/>
      <c r="U1074" s="127"/>
      <c r="V1074" s="127"/>
      <c r="W1074" s="127"/>
      <c r="X1074" s="127"/>
      <c r="Y1074" s="127"/>
    </row>
    <row r="1075" spans="2:25" ht="15" outlineLevel="2" x14ac:dyDescent="0.25">
      <c r="B1075" s="299"/>
      <c r="C1075" s="108" t="s">
        <v>1430</v>
      </c>
      <c r="D1075" s="222">
        <v>17063209</v>
      </c>
      <c r="E1075" s="101" t="s">
        <v>60</v>
      </c>
      <c r="F1075" s="108" t="s">
        <v>36</v>
      </c>
      <c r="G1075" s="101" t="s">
        <v>24</v>
      </c>
      <c r="H1075" s="101" t="s">
        <v>22</v>
      </c>
      <c r="J1075" s="192">
        <v>42240816</v>
      </c>
      <c r="K1075" s="125"/>
      <c r="L1075" s="114">
        <v>44911</v>
      </c>
      <c r="M1075" s="114" t="s">
        <v>1437</v>
      </c>
      <c r="N1075" s="238">
        <f t="shared" si="45"/>
        <v>42240816</v>
      </c>
      <c r="O1075" s="243">
        <v>2024</v>
      </c>
      <c r="P1075" s="93">
        <f>N1075*VLOOKUP(O1075,IPC_2024!$A:$C,3,FALSE)</f>
        <v>42240816</v>
      </c>
      <c r="Q1075" s="93"/>
      <c r="R1075" s="268" t="str">
        <f t="shared" si="44"/>
        <v/>
      </c>
      <c r="S1075" s="274"/>
      <c r="T1075" s="126"/>
      <c r="U1075" s="127"/>
      <c r="V1075" s="127"/>
      <c r="W1075" s="127"/>
      <c r="X1075" s="127"/>
      <c r="Y1075" s="127"/>
    </row>
    <row r="1076" spans="2:25" ht="15" outlineLevel="2" x14ac:dyDescent="0.25">
      <c r="B1076" s="299"/>
      <c r="C1076" s="113"/>
      <c r="D1076" s="222"/>
      <c r="E1076" s="101"/>
      <c r="F1076" s="108" t="s">
        <v>195</v>
      </c>
      <c r="G1076" s="101" t="s">
        <v>196</v>
      </c>
      <c r="H1076" s="101" t="s">
        <v>22</v>
      </c>
      <c r="J1076" s="192">
        <v>4085960</v>
      </c>
      <c r="K1076" s="125"/>
      <c r="L1076" s="114">
        <v>44655</v>
      </c>
      <c r="M1076" s="114">
        <f t="shared" ref="M1076:M1085" si="46">+L1076+30</f>
        <v>44685</v>
      </c>
      <c r="N1076" s="238">
        <f t="shared" si="45"/>
        <v>4085960</v>
      </c>
      <c r="O1076" s="243">
        <v>2022</v>
      </c>
      <c r="P1076" s="93">
        <f>N1076*VLOOKUP(O1076,IPC_2024!$A:$C,3,FALSE)</f>
        <v>4697324.2165759997</v>
      </c>
      <c r="Q1076" s="93"/>
      <c r="R1076" s="268" t="str">
        <f t="shared" si="44"/>
        <v/>
      </c>
      <c r="S1076" s="274"/>
      <c r="T1076" s="126"/>
      <c r="U1076" s="127"/>
      <c r="V1076" s="127"/>
      <c r="W1076" s="127"/>
      <c r="X1076" s="127"/>
      <c r="Y1076" s="127"/>
    </row>
    <row r="1077" spans="2:25" ht="15" outlineLevel="2" x14ac:dyDescent="0.25">
      <c r="B1077" s="299"/>
      <c r="C1077" s="113"/>
      <c r="D1077" s="222"/>
      <c r="E1077" s="101"/>
      <c r="F1077" s="108" t="s">
        <v>197</v>
      </c>
      <c r="G1077" s="101" t="s">
        <v>196</v>
      </c>
      <c r="H1077" s="101" t="s">
        <v>22</v>
      </c>
      <c r="J1077" s="192">
        <v>4581360</v>
      </c>
      <c r="K1077" s="125"/>
      <c r="L1077" s="114">
        <v>44684</v>
      </c>
      <c r="M1077" s="114">
        <f t="shared" si="46"/>
        <v>44714</v>
      </c>
      <c r="N1077" s="238">
        <f t="shared" si="45"/>
        <v>4581360</v>
      </c>
      <c r="O1077" s="243">
        <v>2022</v>
      </c>
      <c r="P1077" s="93">
        <f>N1077*VLOOKUP(O1077,IPC_2024!$A:$C,3,FALSE)</f>
        <v>5266848.7388160005</v>
      </c>
      <c r="Q1077" s="93"/>
      <c r="R1077" s="268" t="str">
        <f t="shared" si="44"/>
        <v/>
      </c>
      <c r="S1077" s="274"/>
      <c r="T1077" s="126"/>
      <c r="U1077" s="127"/>
      <c r="V1077" s="127"/>
      <c r="W1077" s="127"/>
      <c r="X1077" s="127"/>
      <c r="Y1077" s="127"/>
    </row>
    <row r="1078" spans="2:25" ht="15" outlineLevel="2" x14ac:dyDescent="0.25">
      <c r="B1078" s="299"/>
      <c r="C1078" s="113"/>
      <c r="D1078" s="222"/>
      <c r="E1078" s="101"/>
      <c r="F1078" s="108" t="s">
        <v>198</v>
      </c>
      <c r="G1078" s="101" t="s">
        <v>196</v>
      </c>
      <c r="H1078" s="101" t="s">
        <v>22</v>
      </c>
      <c r="J1078" s="192">
        <v>4581360</v>
      </c>
      <c r="K1078" s="125"/>
      <c r="L1078" s="114">
        <v>44715</v>
      </c>
      <c r="M1078" s="114">
        <f t="shared" si="46"/>
        <v>44745</v>
      </c>
      <c r="N1078" s="238">
        <f t="shared" si="45"/>
        <v>4581360</v>
      </c>
      <c r="O1078" s="243">
        <v>2022</v>
      </c>
      <c r="P1078" s="93">
        <f>N1078*VLOOKUP(O1078,IPC_2024!$A:$C,3,FALSE)</f>
        <v>5266848.7388160005</v>
      </c>
      <c r="Q1078" s="93"/>
      <c r="R1078" s="268" t="str">
        <f t="shared" si="44"/>
        <v/>
      </c>
      <c r="S1078" s="274"/>
      <c r="T1078" s="126"/>
      <c r="U1078" s="127"/>
      <c r="V1078" s="127"/>
      <c r="W1078" s="127"/>
      <c r="X1078" s="127"/>
      <c r="Y1078" s="127"/>
    </row>
    <row r="1079" spans="2:25" ht="15" outlineLevel="2" x14ac:dyDescent="0.25">
      <c r="B1079" s="299"/>
      <c r="C1079" s="113"/>
      <c r="D1079" s="222"/>
      <c r="E1079" s="101"/>
      <c r="F1079" s="108" t="s">
        <v>199</v>
      </c>
      <c r="G1079" s="101" t="s">
        <v>196</v>
      </c>
      <c r="H1079" s="101" t="s">
        <v>22</v>
      </c>
      <c r="J1079" s="192">
        <v>4581360</v>
      </c>
      <c r="K1079" s="125"/>
      <c r="L1079" s="114">
        <v>44743</v>
      </c>
      <c r="M1079" s="114">
        <f t="shared" si="46"/>
        <v>44773</v>
      </c>
      <c r="N1079" s="238">
        <f t="shared" si="45"/>
        <v>4581360</v>
      </c>
      <c r="O1079" s="243">
        <v>2022</v>
      </c>
      <c r="P1079" s="93">
        <f>N1079*VLOOKUP(O1079,IPC_2024!$A:$C,3,FALSE)</f>
        <v>5266848.7388160005</v>
      </c>
      <c r="Q1079" s="93"/>
      <c r="R1079" s="268" t="str">
        <f t="shared" si="44"/>
        <v/>
      </c>
      <c r="S1079" s="274"/>
      <c r="T1079" s="126"/>
      <c r="U1079" s="127"/>
      <c r="V1079" s="127"/>
      <c r="W1079" s="127"/>
      <c r="X1079" s="127"/>
      <c r="Y1079" s="127"/>
    </row>
    <row r="1080" spans="2:25" ht="15" outlineLevel="2" x14ac:dyDescent="0.25">
      <c r="B1080" s="299"/>
      <c r="C1080" s="113"/>
      <c r="D1080" s="222"/>
      <c r="E1080" s="101"/>
      <c r="F1080" s="108" t="s">
        <v>200</v>
      </c>
      <c r="G1080" s="101" t="s">
        <v>196</v>
      </c>
      <c r="H1080" s="101" t="s">
        <v>22</v>
      </c>
      <c r="J1080" s="192">
        <v>4581360</v>
      </c>
      <c r="K1080" s="125"/>
      <c r="L1080" s="114">
        <v>44804</v>
      </c>
      <c r="M1080" s="114">
        <f t="shared" si="46"/>
        <v>44834</v>
      </c>
      <c r="N1080" s="238">
        <f t="shared" si="45"/>
        <v>4581360</v>
      </c>
      <c r="O1080" s="243">
        <v>2022</v>
      </c>
      <c r="P1080" s="93">
        <f>N1080*VLOOKUP(O1080,IPC_2024!$A:$C,3,FALSE)</f>
        <v>5266848.7388160005</v>
      </c>
      <c r="Q1080" s="93"/>
      <c r="R1080" s="268" t="str">
        <f t="shared" si="44"/>
        <v/>
      </c>
      <c r="S1080" s="274"/>
      <c r="T1080" s="126"/>
      <c r="U1080" s="127"/>
      <c r="V1080" s="127"/>
      <c r="W1080" s="127"/>
      <c r="X1080" s="127"/>
      <c r="Y1080" s="127"/>
    </row>
    <row r="1081" spans="2:25" ht="15" outlineLevel="2" x14ac:dyDescent="0.25">
      <c r="B1081" s="299"/>
      <c r="C1081" s="113"/>
      <c r="D1081" s="222"/>
      <c r="E1081" s="101"/>
      <c r="F1081" s="108" t="s">
        <v>201</v>
      </c>
      <c r="G1081" s="101" t="s">
        <v>196</v>
      </c>
      <c r="H1081" s="101" t="s">
        <v>22</v>
      </c>
      <c r="J1081" s="192">
        <v>4581360</v>
      </c>
      <c r="K1081" s="125"/>
      <c r="L1081" s="114">
        <v>44809</v>
      </c>
      <c r="M1081" s="114">
        <f t="shared" si="46"/>
        <v>44839</v>
      </c>
      <c r="N1081" s="238">
        <f t="shared" si="45"/>
        <v>4581360</v>
      </c>
      <c r="O1081" s="243">
        <v>2022</v>
      </c>
      <c r="P1081" s="93">
        <f>N1081*VLOOKUP(O1081,IPC_2024!$A:$C,3,FALSE)</f>
        <v>5266848.7388160005</v>
      </c>
      <c r="Q1081" s="93"/>
      <c r="R1081" s="268" t="str">
        <f t="shared" si="44"/>
        <v/>
      </c>
      <c r="S1081" s="274"/>
      <c r="T1081" s="126"/>
      <c r="U1081" s="127"/>
      <c r="V1081" s="127"/>
      <c r="W1081" s="127"/>
      <c r="X1081" s="127"/>
      <c r="Y1081" s="127"/>
    </row>
    <row r="1082" spans="2:25" ht="15" outlineLevel="2" x14ac:dyDescent="0.25">
      <c r="B1082" s="299"/>
      <c r="C1082" s="113"/>
      <c r="D1082" s="222"/>
      <c r="E1082" s="101"/>
      <c r="F1082" s="108" t="s">
        <v>202</v>
      </c>
      <c r="G1082" s="101" t="s">
        <v>196</v>
      </c>
      <c r="H1082" s="101" t="s">
        <v>22</v>
      </c>
      <c r="J1082" s="192">
        <v>4581360</v>
      </c>
      <c r="K1082" s="125"/>
      <c r="L1082" s="114">
        <v>44837</v>
      </c>
      <c r="M1082" s="114">
        <f t="shared" si="46"/>
        <v>44867</v>
      </c>
      <c r="N1082" s="238">
        <f t="shared" si="45"/>
        <v>4581360</v>
      </c>
      <c r="O1082" s="243">
        <v>2022</v>
      </c>
      <c r="P1082" s="93">
        <f>N1082*VLOOKUP(O1082,IPC_2024!$A:$C,3,FALSE)</f>
        <v>5266848.7388160005</v>
      </c>
      <c r="Q1082" s="93"/>
      <c r="R1082" s="268" t="str">
        <f t="shared" si="44"/>
        <v/>
      </c>
      <c r="S1082" s="274"/>
      <c r="T1082" s="126"/>
      <c r="U1082" s="127"/>
      <c r="V1082" s="127"/>
      <c r="W1082" s="127"/>
      <c r="X1082" s="127"/>
      <c r="Y1082" s="127"/>
    </row>
    <row r="1083" spans="2:25" ht="15" outlineLevel="2" x14ac:dyDescent="0.25">
      <c r="B1083" s="299"/>
      <c r="C1083" s="113"/>
      <c r="D1083" s="222"/>
      <c r="E1083" s="101"/>
      <c r="F1083" s="108" t="s">
        <v>202</v>
      </c>
      <c r="G1083" s="101" t="s">
        <v>196</v>
      </c>
      <c r="H1083" s="101" t="s">
        <v>22</v>
      </c>
      <c r="J1083" s="192">
        <v>4581360</v>
      </c>
      <c r="K1083" s="125"/>
      <c r="L1083" s="114">
        <v>44859</v>
      </c>
      <c r="M1083" s="114">
        <f t="shared" si="46"/>
        <v>44889</v>
      </c>
      <c r="N1083" s="238">
        <f t="shared" si="45"/>
        <v>4581360</v>
      </c>
      <c r="O1083" s="243">
        <v>2022</v>
      </c>
      <c r="P1083" s="93">
        <f>N1083*VLOOKUP(O1083,IPC_2024!$A:$C,3,FALSE)</f>
        <v>5266848.7388160005</v>
      </c>
      <c r="Q1083" s="93"/>
      <c r="R1083" s="268" t="str">
        <f t="shared" si="44"/>
        <v/>
      </c>
      <c r="S1083" s="274"/>
      <c r="T1083" s="126"/>
      <c r="U1083" s="127"/>
      <c r="V1083" s="127"/>
      <c r="W1083" s="127"/>
      <c r="X1083" s="127"/>
      <c r="Y1083" s="127"/>
    </row>
    <row r="1084" spans="2:25" ht="15" outlineLevel="2" x14ac:dyDescent="0.25">
      <c r="B1084" s="299"/>
      <c r="C1084" s="113"/>
      <c r="D1084" s="222"/>
      <c r="E1084" s="101"/>
      <c r="F1084" s="108" t="s">
        <v>203</v>
      </c>
      <c r="G1084" s="101" t="s">
        <v>196</v>
      </c>
      <c r="H1084" s="101" t="s">
        <v>22</v>
      </c>
      <c r="J1084" s="192">
        <v>4581360</v>
      </c>
      <c r="K1084" s="125"/>
      <c r="L1084" s="114">
        <v>44882</v>
      </c>
      <c r="M1084" s="114">
        <f t="shared" si="46"/>
        <v>44912</v>
      </c>
      <c r="N1084" s="238">
        <f t="shared" si="45"/>
        <v>4581360</v>
      </c>
      <c r="O1084" s="243">
        <v>2022</v>
      </c>
      <c r="P1084" s="93">
        <f>N1084*VLOOKUP(O1084,IPC_2024!$A:$C,3,FALSE)</f>
        <v>5266848.7388160005</v>
      </c>
      <c r="Q1084" s="93"/>
      <c r="R1084" s="268" t="str">
        <f t="shared" si="44"/>
        <v/>
      </c>
      <c r="S1084" s="274"/>
      <c r="T1084" s="126"/>
      <c r="U1084" s="127"/>
      <c r="V1084" s="127"/>
      <c r="W1084" s="127"/>
      <c r="X1084" s="127"/>
      <c r="Y1084" s="127"/>
    </row>
    <row r="1085" spans="2:25" ht="15" outlineLevel="2" x14ac:dyDescent="0.25">
      <c r="B1085" s="299"/>
      <c r="C1085" s="113"/>
      <c r="D1085" s="222"/>
      <c r="E1085" s="101"/>
      <c r="F1085" s="108" t="s">
        <v>204</v>
      </c>
      <c r="G1085" s="101" t="s">
        <v>196</v>
      </c>
      <c r="H1085" s="101" t="s">
        <v>22</v>
      </c>
      <c r="J1085" s="192">
        <v>22906800</v>
      </c>
      <c r="K1085" s="125"/>
      <c r="L1085" s="114">
        <v>45046</v>
      </c>
      <c r="M1085" s="114">
        <f t="shared" si="46"/>
        <v>45076</v>
      </c>
      <c r="N1085" s="238">
        <f t="shared" si="45"/>
        <v>22906800</v>
      </c>
      <c r="O1085" s="243">
        <v>2023</v>
      </c>
      <c r="P1085" s="93">
        <f>N1085*VLOOKUP(O1085,IPC_2024!$A:$C,3,FALSE)</f>
        <v>24097953.600000001</v>
      </c>
      <c r="Q1085" s="93"/>
      <c r="R1085" s="268" t="str">
        <f t="shared" si="44"/>
        <v/>
      </c>
      <c r="S1085" s="274"/>
      <c r="T1085" s="126"/>
      <c r="U1085" s="127"/>
      <c r="V1085" s="127"/>
      <c r="W1085" s="127"/>
      <c r="X1085" s="127"/>
      <c r="Y1085" s="127"/>
    </row>
    <row r="1086" spans="2:25" ht="15" outlineLevel="2" x14ac:dyDescent="0.25">
      <c r="B1086" s="299"/>
      <c r="C1086" s="113"/>
      <c r="D1086" s="222"/>
      <c r="E1086" s="101"/>
      <c r="F1086" s="108" t="s">
        <v>205</v>
      </c>
      <c r="G1086" s="101" t="s">
        <v>196</v>
      </c>
      <c r="H1086" s="101" t="s">
        <v>22</v>
      </c>
      <c r="J1086" s="192">
        <v>40000000</v>
      </c>
      <c r="K1086" s="125"/>
      <c r="L1086" s="114">
        <v>45168</v>
      </c>
      <c r="M1086" s="114">
        <v>45168</v>
      </c>
      <c r="N1086" s="238">
        <f t="shared" si="45"/>
        <v>40000000</v>
      </c>
      <c r="O1086" s="243">
        <v>2023</v>
      </c>
      <c r="P1086" s="93">
        <f>N1086*VLOOKUP(O1086,IPC_2024!$A:$C,3,FALSE)</f>
        <v>42080000</v>
      </c>
      <c r="Q1086" s="93"/>
      <c r="R1086" s="268" t="str">
        <f t="shared" si="44"/>
        <v/>
      </c>
      <c r="S1086" s="274"/>
      <c r="T1086" s="126"/>
      <c r="U1086" s="127"/>
      <c r="V1086" s="127"/>
      <c r="W1086" s="127"/>
      <c r="X1086" s="127"/>
      <c r="Y1086" s="127"/>
    </row>
    <row r="1087" spans="2:25" ht="15" outlineLevel="2" x14ac:dyDescent="0.25">
      <c r="B1087" s="299"/>
      <c r="C1087" s="113"/>
      <c r="D1087" s="222"/>
      <c r="E1087" s="101"/>
      <c r="F1087" s="108" t="s">
        <v>233</v>
      </c>
      <c r="G1087" s="101" t="s">
        <v>69</v>
      </c>
      <c r="H1087" s="101" t="s">
        <v>22</v>
      </c>
      <c r="J1087" s="192">
        <v>4000000</v>
      </c>
      <c r="K1087" s="125"/>
      <c r="L1087" s="114">
        <v>45197</v>
      </c>
      <c r="M1087" s="114">
        <f>+L1087+30</f>
        <v>45227</v>
      </c>
      <c r="N1087" s="238">
        <f t="shared" si="45"/>
        <v>4000000</v>
      </c>
      <c r="O1087" s="243">
        <v>2023</v>
      </c>
      <c r="P1087" s="93">
        <f>N1087*VLOOKUP(O1087,IPC_2024!$A:$C,3,FALSE)</f>
        <v>4208000</v>
      </c>
      <c r="Q1087" s="93"/>
      <c r="R1087" s="268" t="str">
        <f t="shared" si="44"/>
        <v/>
      </c>
      <c r="S1087" s="274"/>
      <c r="T1087" s="126"/>
      <c r="U1087" s="127"/>
      <c r="V1087" s="127"/>
      <c r="W1087" s="127"/>
      <c r="X1087" s="127"/>
      <c r="Y1087" s="127"/>
    </row>
    <row r="1088" spans="2:25" ht="15" outlineLevel="1" x14ac:dyDescent="0.25">
      <c r="B1088" s="299"/>
      <c r="C1088" s="113"/>
      <c r="D1088" s="222"/>
      <c r="E1088" s="118" t="s">
        <v>1147</v>
      </c>
      <c r="F1088" s="113" t="s">
        <v>1485</v>
      </c>
      <c r="G1088" s="101"/>
      <c r="H1088" s="101"/>
      <c r="J1088" s="163">
        <f>SUM(J1075:J1087)</f>
        <v>149884456</v>
      </c>
      <c r="K1088" s="125"/>
      <c r="L1088" s="114"/>
      <c r="M1088" s="114"/>
      <c r="N1088" s="239">
        <f>SUM(N1075:N1087)</f>
        <v>149884456</v>
      </c>
      <c r="O1088" s="243"/>
      <c r="P1088" s="94">
        <f>SUM(P1075:P1087)</f>
        <v>159458883.72710398</v>
      </c>
      <c r="Q1088" s="92" t="s">
        <v>1420</v>
      </c>
      <c r="R1088" s="268">
        <f t="shared" si="44"/>
        <v>2.3936484554438523E-3</v>
      </c>
      <c r="S1088" s="274" t="s">
        <v>1791</v>
      </c>
      <c r="T1088" s="126"/>
      <c r="U1088" s="127"/>
      <c r="V1088" s="127"/>
      <c r="W1088" s="127"/>
      <c r="X1088" s="127"/>
      <c r="Y1088" s="127"/>
    </row>
    <row r="1089" spans="2:25" ht="15" outlineLevel="1" x14ac:dyDescent="0.25">
      <c r="B1089" s="299"/>
      <c r="C1089" s="113"/>
      <c r="D1089" s="222"/>
      <c r="E1089" s="118"/>
      <c r="F1089" s="108"/>
      <c r="G1089" s="101"/>
      <c r="H1089" s="101"/>
      <c r="J1089" s="192"/>
      <c r="K1089" s="125"/>
      <c r="L1089" s="114"/>
      <c r="M1089" s="114"/>
      <c r="N1089" s="238"/>
      <c r="O1089" s="243"/>
      <c r="P1089" s="93"/>
      <c r="Q1089" s="93"/>
      <c r="R1089" s="268" t="str">
        <f t="shared" si="44"/>
        <v/>
      </c>
      <c r="S1089" s="274"/>
      <c r="T1089" s="126"/>
      <c r="U1089" s="127"/>
      <c r="V1089" s="127"/>
      <c r="W1089" s="127"/>
      <c r="X1089" s="127"/>
      <c r="Y1089" s="127"/>
    </row>
    <row r="1090" spans="2:25" ht="15" outlineLevel="2" x14ac:dyDescent="0.25">
      <c r="B1090" s="299"/>
      <c r="C1090" s="108" t="s">
        <v>1430</v>
      </c>
      <c r="D1090" s="222">
        <v>79444838</v>
      </c>
      <c r="E1090" s="101" t="s">
        <v>58</v>
      </c>
      <c r="F1090" s="108" t="s">
        <v>36</v>
      </c>
      <c r="G1090" s="121" t="s">
        <v>59</v>
      </c>
      <c r="H1090" s="101" t="s">
        <v>22</v>
      </c>
      <c r="J1090" s="163">
        <v>69988722</v>
      </c>
      <c r="K1090" s="125"/>
      <c r="L1090" s="114">
        <v>44669</v>
      </c>
      <c r="M1090" s="114" t="s">
        <v>1437</v>
      </c>
      <c r="N1090" s="239">
        <f t="shared" si="45"/>
        <v>69988722</v>
      </c>
      <c r="O1090" s="243">
        <v>2024</v>
      </c>
      <c r="P1090" s="94">
        <f>N1090*VLOOKUP(O1090,IPC_2024!$A:$C,3,FALSE)</f>
        <v>69988722</v>
      </c>
      <c r="Q1090" s="92" t="s">
        <v>1420</v>
      </c>
      <c r="R1090" s="268">
        <f t="shared" si="44"/>
        <v>1.0506056006292835E-3</v>
      </c>
      <c r="S1090" s="274" t="s">
        <v>1791</v>
      </c>
      <c r="T1090" s="126"/>
      <c r="U1090" s="127"/>
      <c r="V1090" s="127"/>
      <c r="W1090" s="127"/>
      <c r="X1090" s="127"/>
      <c r="Y1090" s="127"/>
    </row>
    <row r="1091" spans="2:25" ht="15" outlineLevel="1" x14ac:dyDescent="0.25">
      <c r="B1091" s="299"/>
      <c r="C1091" s="113"/>
      <c r="D1091" s="222"/>
      <c r="E1091" s="118"/>
      <c r="F1091" s="108"/>
      <c r="G1091" s="121"/>
      <c r="H1091" s="101"/>
      <c r="J1091" s="192"/>
      <c r="K1091" s="125"/>
      <c r="L1091" s="114"/>
      <c r="M1091" s="114"/>
      <c r="N1091" s="238"/>
      <c r="O1091" s="243"/>
      <c r="P1091" s="93"/>
      <c r="Q1091" s="93"/>
      <c r="R1091" s="268" t="str">
        <f t="shared" si="44"/>
        <v/>
      </c>
      <c r="S1091" s="274"/>
      <c r="T1091" s="126"/>
      <c r="U1091" s="127"/>
      <c r="V1091" s="127"/>
      <c r="W1091" s="127"/>
      <c r="X1091" s="127"/>
      <c r="Y1091" s="127"/>
    </row>
    <row r="1092" spans="2:25" ht="15" outlineLevel="2" x14ac:dyDescent="0.25">
      <c r="B1092" s="299"/>
      <c r="C1092" s="108" t="s">
        <v>1430</v>
      </c>
      <c r="D1092" s="224">
        <v>52622236</v>
      </c>
      <c r="E1092" s="122" t="s">
        <v>237</v>
      </c>
      <c r="F1092" s="137" t="s">
        <v>186</v>
      </c>
      <c r="G1092" s="101" t="s">
        <v>69</v>
      </c>
      <c r="H1092" s="101" t="s">
        <v>22</v>
      </c>
      <c r="J1092" s="163">
        <v>11640734</v>
      </c>
      <c r="K1092" s="178"/>
      <c r="L1092" s="114"/>
      <c r="M1092" s="114" t="s">
        <v>1437</v>
      </c>
      <c r="N1092" s="239">
        <f t="shared" si="45"/>
        <v>11640734</v>
      </c>
      <c r="O1092" s="243">
        <v>2024</v>
      </c>
      <c r="P1092" s="94">
        <f>N1092*VLOOKUP(O1092,IPC_2024!$A:$C,3,FALSE)</f>
        <v>11640734</v>
      </c>
      <c r="Q1092" s="92" t="s">
        <v>1420</v>
      </c>
      <c r="R1092" s="268">
        <f t="shared" si="44"/>
        <v>1.7473987217305845E-4</v>
      </c>
      <c r="S1092" s="274" t="s">
        <v>1791</v>
      </c>
      <c r="T1092" s="111"/>
      <c r="U1092" s="112"/>
      <c r="V1092" s="112"/>
      <c r="W1092" s="112"/>
      <c r="X1092" s="112"/>
      <c r="Y1092" s="112"/>
    </row>
    <row r="1093" spans="2:25" ht="15" outlineLevel="1" x14ac:dyDescent="0.25">
      <c r="B1093" s="299"/>
      <c r="C1093" s="113"/>
      <c r="D1093" s="224"/>
      <c r="E1093" s="175"/>
      <c r="F1093" s="137"/>
      <c r="G1093" s="101"/>
      <c r="H1093" s="101"/>
      <c r="J1093" s="192"/>
      <c r="K1093" s="178"/>
      <c r="L1093" s="114"/>
      <c r="M1093" s="114"/>
      <c r="N1093" s="238"/>
      <c r="O1093" s="243"/>
      <c r="P1093" s="93"/>
      <c r="Q1093" s="93"/>
      <c r="R1093" s="268" t="str">
        <f t="shared" si="44"/>
        <v/>
      </c>
      <c r="S1093" s="274"/>
      <c r="T1093" s="111"/>
      <c r="U1093" s="112"/>
      <c r="V1093" s="112"/>
      <c r="W1093" s="112"/>
      <c r="X1093" s="112"/>
      <c r="Y1093" s="112"/>
    </row>
    <row r="1094" spans="2:25" ht="15" outlineLevel="2" x14ac:dyDescent="0.25">
      <c r="B1094" s="299"/>
      <c r="C1094" s="108" t="s">
        <v>1430</v>
      </c>
      <c r="D1094" s="222">
        <v>79864252</v>
      </c>
      <c r="E1094" s="101" t="s">
        <v>240</v>
      </c>
      <c r="F1094" s="108" t="s">
        <v>239</v>
      </c>
      <c r="G1094" s="101" t="s">
        <v>69</v>
      </c>
      <c r="H1094" s="101" t="s">
        <v>22</v>
      </c>
      <c r="J1094" s="192">
        <v>124019</v>
      </c>
      <c r="K1094" s="125"/>
      <c r="L1094" s="114">
        <v>44861</v>
      </c>
      <c r="M1094" s="114">
        <f>+L1094+30</f>
        <v>44891</v>
      </c>
      <c r="N1094" s="238">
        <f t="shared" si="45"/>
        <v>124019</v>
      </c>
      <c r="O1094" s="243">
        <v>2022</v>
      </c>
      <c r="P1094" s="93">
        <f>N1094*VLOOKUP(O1094,IPC_2024!$A:$C,3,FALSE)</f>
        <v>142575.41728640001</v>
      </c>
      <c r="Q1094" s="93"/>
      <c r="R1094" s="268" t="str">
        <f t="shared" ref="R1094:R1152" si="47">IF(Q1094="TOTAL",P1094/$P$1153,"")</f>
        <v/>
      </c>
      <c r="S1094" s="274"/>
      <c r="T1094" s="126"/>
      <c r="U1094" s="127"/>
      <c r="V1094" s="127"/>
      <c r="W1094" s="127"/>
      <c r="X1094" s="127"/>
      <c r="Y1094" s="127"/>
    </row>
    <row r="1095" spans="2:25" ht="15" outlineLevel="2" x14ac:dyDescent="0.25">
      <c r="B1095" s="299"/>
      <c r="C1095" s="113"/>
      <c r="D1095" s="222"/>
      <c r="E1095" s="101"/>
      <c r="F1095" s="108" t="s">
        <v>241</v>
      </c>
      <c r="G1095" s="101" t="s">
        <v>69</v>
      </c>
      <c r="H1095" s="101" t="s">
        <v>22</v>
      </c>
      <c r="J1095" s="192">
        <v>109999</v>
      </c>
      <c r="K1095" s="125"/>
      <c r="L1095" s="114">
        <v>44915</v>
      </c>
      <c r="M1095" s="114">
        <f>+L1095+30</f>
        <v>44945</v>
      </c>
      <c r="N1095" s="238">
        <f t="shared" si="45"/>
        <v>109999</v>
      </c>
      <c r="O1095" s="243">
        <v>2023</v>
      </c>
      <c r="P1095" s="93">
        <f>N1095*VLOOKUP(O1095,IPC_2024!$A:$C,3,FALSE)</f>
        <v>115718.948</v>
      </c>
      <c r="Q1095" s="93"/>
      <c r="R1095" s="268" t="str">
        <f t="shared" si="47"/>
        <v/>
      </c>
      <c r="S1095" s="274"/>
      <c r="T1095" s="126"/>
      <c r="U1095" s="127"/>
      <c r="V1095" s="127"/>
      <c r="W1095" s="127"/>
      <c r="X1095" s="127"/>
      <c r="Y1095" s="127"/>
    </row>
    <row r="1096" spans="2:25" ht="15" outlineLevel="1" x14ac:dyDescent="0.25">
      <c r="B1096" s="299"/>
      <c r="C1096" s="113"/>
      <c r="D1096" s="222"/>
      <c r="E1096" s="118" t="s">
        <v>1187</v>
      </c>
      <c r="F1096" s="113" t="s">
        <v>1485</v>
      </c>
      <c r="G1096" s="101"/>
      <c r="H1096" s="101"/>
      <c r="J1096" s="163">
        <f>SUM(J1094:J1095)</f>
        <v>234018</v>
      </c>
      <c r="K1096" s="125"/>
      <c r="L1096" s="114"/>
      <c r="M1096" s="114"/>
      <c r="N1096" s="239">
        <f>SUM(N1094:N1095)</f>
        <v>234018</v>
      </c>
      <c r="O1096" s="243"/>
      <c r="P1096" s="94">
        <f>SUM(P1094:P1095)</f>
        <v>258294.36528640002</v>
      </c>
      <c r="Q1096" s="92" t="s">
        <v>1420</v>
      </c>
      <c r="R1096" s="268">
        <f t="shared" si="47"/>
        <v>3.8772747812265788E-6</v>
      </c>
      <c r="S1096" s="274"/>
      <c r="T1096" s="126"/>
      <c r="U1096" s="127"/>
      <c r="V1096" s="127"/>
      <c r="W1096" s="127"/>
      <c r="X1096" s="127"/>
      <c r="Y1096" s="127"/>
    </row>
    <row r="1097" spans="2:25" ht="15" outlineLevel="1" x14ac:dyDescent="0.25">
      <c r="B1097" s="299"/>
      <c r="C1097" s="113"/>
      <c r="D1097" s="222"/>
      <c r="E1097" s="118"/>
      <c r="F1097" s="108"/>
      <c r="G1097" s="101"/>
      <c r="H1097" s="101"/>
      <c r="J1097" s="192"/>
      <c r="K1097" s="125"/>
      <c r="L1097" s="114"/>
      <c r="M1097" s="114"/>
      <c r="N1097" s="238"/>
      <c r="O1097" s="243"/>
      <c r="P1097" s="93"/>
      <c r="Q1097" s="93"/>
      <c r="R1097" s="268" t="str">
        <f t="shared" si="47"/>
        <v/>
      </c>
      <c r="S1097" s="274"/>
      <c r="T1097" s="126"/>
      <c r="U1097" s="127"/>
      <c r="V1097" s="127"/>
      <c r="W1097" s="127"/>
      <c r="X1097" s="127"/>
      <c r="Y1097" s="127"/>
    </row>
    <row r="1098" spans="2:25" ht="15" outlineLevel="2" x14ac:dyDescent="0.25">
      <c r="B1098" s="299"/>
      <c r="C1098" s="108" t="s">
        <v>1430</v>
      </c>
      <c r="D1098" s="222">
        <v>901084703</v>
      </c>
      <c r="E1098" s="101" t="s">
        <v>89</v>
      </c>
      <c r="F1098" s="108" t="s">
        <v>88</v>
      </c>
      <c r="G1098" s="161"/>
      <c r="H1098" s="101"/>
      <c r="J1098" s="163">
        <v>37521323</v>
      </c>
      <c r="K1098" s="125"/>
      <c r="L1098" s="114"/>
      <c r="M1098" s="114" t="s">
        <v>1437</v>
      </c>
      <c r="N1098" s="239">
        <f t="shared" si="45"/>
        <v>37521323</v>
      </c>
      <c r="O1098" s="243">
        <v>2024</v>
      </c>
      <c r="P1098" s="94">
        <f>N1098*VLOOKUP(O1098,IPC_2024!$A:$C,3,FALSE)</f>
        <v>37521323</v>
      </c>
      <c r="Q1098" s="92" t="s">
        <v>1420</v>
      </c>
      <c r="R1098" s="268">
        <f t="shared" si="47"/>
        <v>5.6323520362066843E-4</v>
      </c>
      <c r="S1098" s="274"/>
      <c r="T1098" s="126"/>
      <c r="U1098" s="127"/>
      <c r="V1098" s="127"/>
      <c r="W1098" s="127"/>
      <c r="X1098" s="127"/>
      <c r="Y1098" s="127"/>
    </row>
    <row r="1099" spans="2:25" ht="15" outlineLevel="1" x14ac:dyDescent="0.25">
      <c r="B1099" s="299"/>
      <c r="C1099" s="113"/>
      <c r="D1099" s="222"/>
      <c r="E1099" s="118"/>
      <c r="F1099" s="108"/>
      <c r="G1099" s="161"/>
      <c r="H1099" s="101"/>
      <c r="J1099" s="192"/>
      <c r="K1099" s="125"/>
      <c r="L1099" s="114"/>
      <c r="M1099" s="114"/>
      <c r="N1099" s="238"/>
      <c r="O1099" s="243"/>
      <c r="P1099" s="93"/>
      <c r="Q1099" s="93"/>
      <c r="R1099" s="268" t="str">
        <f t="shared" si="47"/>
        <v/>
      </c>
      <c r="S1099" s="274"/>
      <c r="T1099" s="126"/>
      <c r="U1099" s="127"/>
      <c r="V1099" s="127"/>
      <c r="W1099" s="127"/>
      <c r="X1099" s="127"/>
      <c r="Y1099" s="127"/>
    </row>
    <row r="1100" spans="2:25" ht="15" outlineLevel="1" x14ac:dyDescent="0.25">
      <c r="B1100" s="299"/>
      <c r="C1100" s="108" t="s">
        <v>1430</v>
      </c>
      <c r="D1100" s="222">
        <v>899999061</v>
      </c>
      <c r="E1100" s="101" t="s">
        <v>439</v>
      </c>
      <c r="F1100" s="108" t="s">
        <v>1375</v>
      </c>
      <c r="G1100" s="101"/>
      <c r="H1100" s="101"/>
      <c r="J1100" s="163">
        <v>3955072</v>
      </c>
      <c r="K1100" s="125"/>
      <c r="L1100" s="114"/>
      <c r="M1100" s="114" t="s">
        <v>1437</v>
      </c>
      <c r="N1100" s="239">
        <f t="shared" si="45"/>
        <v>3955072</v>
      </c>
      <c r="O1100" s="243">
        <v>2024</v>
      </c>
      <c r="P1100" s="94">
        <f>N1100*VLOOKUP(O1100,IPC_2024!$A:$C,3,FALSE)</f>
        <v>3955072</v>
      </c>
      <c r="Q1100" s="92" t="s">
        <v>1420</v>
      </c>
      <c r="R1100" s="268">
        <f t="shared" si="47"/>
        <v>5.9369862391430179E-5</v>
      </c>
      <c r="S1100" s="274"/>
      <c r="T1100" s="126"/>
      <c r="U1100" s="127"/>
      <c r="V1100" s="127"/>
      <c r="W1100" s="127"/>
      <c r="X1100" s="127"/>
      <c r="Y1100" s="127"/>
    </row>
    <row r="1101" spans="2:25" ht="15" outlineLevel="1" x14ac:dyDescent="0.25">
      <c r="B1101" s="299"/>
      <c r="C1101" s="113"/>
      <c r="D1101" s="222"/>
      <c r="E1101" s="118"/>
      <c r="F1101" s="108"/>
      <c r="G1101" s="161"/>
      <c r="H1101" s="101"/>
      <c r="J1101" s="192"/>
      <c r="K1101" s="125"/>
      <c r="L1101" s="114"/>
      <c r="M1101" s="114"/>
      <c r="N1101" s="238"/>
      <c r="O1101" s="243"/>
      <c r="P1101" s="93"/>
      <c r="Q1101" s="93"/>
      <c r="R1101" s="268" t="str">
        <f t="shared" si="47"/>
        <v/>
      </c>
      <c r="S1101" s="274"/>
      <c r="T1101" s="126"/>
      <c r="U1101" s="127"/>
      <c r="V1101" s="127"/>
      <c r="W1101" s="127"/>
      <c r="X1101" s="127"/>
      <c r="Y1101" s="127"/>
    </row>
    <row r="1102" spans="2:25" ht="15" outlineLevel="2" x14ac:dyDescent="0.25">
      <c r="B1102" s="299"/>
      <c r="C1102" s="108" t="s">
        <v>1430</v>
      </c>
      <c r="D1102" s="222">
        <v>860066946</v>
      </c>
      <c r="E1102" s="101" t="s">
        <v>286</v>
      </c>
      <c r="F1102" s="108" t="s">
        <v>285</v>
      </c>
      <c r="G1102" s="121" t="s">
        <v>287</v>
      </c>
      <c r="H1102" s="101" t="s">
        <v>22</v>
      </c>
      <c r="J1102" s="163">
        <v>1628500</v>
      </c>
      <c r="K1102" s="125"/>
      <c r="L1102" s="114">
        <v>44126</v>
      </c>
      <c r="M1102" s="114">
        <f>+L1102+30</f>
        <v>44156</v>
      </c>
      <c r="N1102" s="239">
        <f t="shared" si="45"/>
        <v>1628500</v>
      </c>
      <c r="O1102" s="243">
        <v>2020</v>
      </c>
      <c r="P1102" s="94">
        <f>N1102*VLOOKUP(O1102,IPC_2024!$A:$C,3,FALSE)</f>
        <v>2236813.3633039882</v>
      </c>
      <c r="Q1102" s="92" t="s">
        <v>1420</v>
      </c>
      <c r="R1102" s="268">
        <f t="shared" si="47"/>
        <v>3.3576961828930017E-5</v>
      </c>
      <c r="S1102" s="274"/>
      <c r="T1102" s="126"/>
      <c r="U1102" s="127"/>
      <c r="V1102" s="127"/>
      <c r="W1102" s="127"/>
      <c r="X1102" s="127"/>
      <c r="Y1102" s="127"/>
    </row>
    <row r="1103" spans="2:25" ht="15" outlineLevel="1" x14ac:dyDescent="0.25">
      <c r="B1103" s="299"/>
      <c r="C1103" s="113"/>
      <c r="D1103" s="222"/>
      <c r="E1103" s="118"/>
      <c r="F1103" s="108"/>
      <c r="G1103" s="101"/>
      <c r="H1103" s="101"/>
      <c r="J1103" s="192"/>
      <c r="K1103" s="125"/>
      <c r="L1103" s="177"/>
      <c r="M1103" s="177"/>
      <c r="N1103" s="238"/>
      <c r="O1103" s="245"/>
      <c r="P1103" s="93"/>
      <c r="Q1103" s="93"/>
      <c r="R1103" s="268" t="str">
        <f t="shared" si="47"/>
        <v/>
      </c>
      <c r="S1103" s="277"/>
      <c r="T1103" s="126"/>
      <c r="U1103" s="178"/>
      <c r="V1103" s="178"/>
      <c r="W1103" s="178"/>
      <c r="X1103" s="178"/>
      <c r="Y1103" s="178"/>
    </row>
    <row r="1104" spans="2:25" ht="15" outlineLevel="2" x14ac:dyDescent="0.25">
      <c r="B1104" s="299"/>
      <c r="C1104" s="108" t="s">
        <v>1430</v>
      </c>
      <c r="D1104" s="222">
        <v>38942508</v>
      </c>
      <c r="E1104" s="101" t="s">
        <v>744</v>
      </c>
      <c r="F1104" s="108" t="s">
        <v>743</v>
      </c>
      <c r="G1104" s="101" t="s">
        <v>69</v>
      </c>
      <c r="H1104" s="101" t="s">
        <v>22</v>
      </c>
      <c r="J1104" s="192">
        <v>232242</v>
      </c>
      <c r="K1104" s="125"/>
      <c r="L1104" s="114">
        <v>44978</v>
      </c>
      <c r="M1104" s="114">
        <f t="shared" ref="M1104:M1118" si="48">+L1104+30</f>
        <v>45008</v>
      </c>
      <c r="N1104" s="238">
        <f t="shared" ref="N1104:N1152" si="49">+J1104</f>
        <v>232242</v>
      </c>
      <c r="O1104" s="243">
        <v>2023</v>
      </c>
      <c r="P1104" s="93">
        <f>N1104*VLOOKUP(O1104,IPC_2024!$A:$C,3,FALSE)</f>
        <v>244318.584</v>
      </c>
      <c r="Q1104" s="93"/>
      <c r="R1104" s="268" t="str">
        <f t="shared" si="47"/>
        <v/>
      </c>
      <c r="S1104" s="274"/>
      <c r="T1104" s="126"/>
      <c r="U1104" s="127"/>
      <c r="V1104" s="127"/>
      <c r="W1104" s="127"/>
      <c r="X1104" s="127"/>
      <c r="Y1104" s="127"/>
    </row>
    <row r="1105" spans="2:25" ht="15" outlineLevel="2" x14ac:dyDescent="0.25">
      <c r="B1105" s="299"/>
      <c r="C1105" s="113"/>
      <c r="D1105" s="222"/>
      <c r="E1105" s="101"/>
      <c r="F1105" s="108" t="s">
        <v>745</v>
      </c>
      <c r="G1105" s="101" t="s">
        <v>69</v>
      </c>
      <c r="H1105" s="101" t="s">
        <v>22</v>
      </c>
      <c r="J1105" s="192">
        <v>288247</v>
      </c>
      <c r="K1105" s="125"/>
      <c r="L1105" s="114">
        <v>44978</v>
      </c>
      <c r="M1105" s="114">
        <f t="shared" si="48"/>
        <v>45008</v>
      </c>
      <c r="N1105" s="238">
        <f t="shared" si="49"/>
        <v>288247</v>
      </c>
      <c r="O1105" s="243">
        <v>2023</v>
      </c>
      <c r="P1105" s="93">
        <f>N1105*VLOOKUP(O1105,IPC_2024!$A:$C,3,FALSE)</f>
        <v>303235.84400000004</v>
      </c>
      <c r="Q1105" s="93"/>
      <c r="R1105" s="268" t="str">
        <f t="shared" si="47"/>
        <v/>
      </c>
      <c r="S1105" s="274"/>
      <c r="T1105" s="126"/>
      <c r="U1105" s="127"/>
      <c r="V1105" s="127"/>
      <c r="W1105" s="127"/>
      <c r="X1105" s="127"/>
      <c r="Y1105" s="127"/>
    </row>
    <row r="1106" spans="2:25" ht="15" outlineLevel="2" x14ac:dyDescent="0.25">
      <c r="B1106" s="299"/>
      <c r="C1106" s="113"/>
      <c r="D1106" s="222"/>
      <c r="E1106" s="101"/>
      <c r="F1106" s="108" t="s">
        <v>746</v>
      </c>
      <c r="G1106" s="101" t="s">
        <v>69</v>
      </c>
      <c r="H1106" s="101" t="s">
        <v>22</v>
      </c>
      <c r="J1106" s="192">
        <v>352477</v>
      </c>
      <c r="K1106" s="125"/>
      <c r="L1106" s="114">
        <v>44978</v>
      </c>
      <c r="M1106" s="114">
        <f t="shared" si="48"/>
        <v>45008</v>
      </c>
      <c r="N1106" s="238">
        <f t="shared" si="49"/>
        <v>352477</v>
      </c>
      <c r="O1106" s="243">
        <v>2023</v>
      </c>
      <c r="P1106" s="93">
        <f>N1106*VLOOKUP(O1106,IPC_2024!$A:$C,3,FALSE)</f>
        <v>370805.804</v>
      </c>
      <c r="Q1106" s="93"/>
      <c r="R1106" s="268" t="str">
        <f t="shared" si="47"/>
        <v/>
      </c>
      <c r="S1106" s="274"/>
      <c r="T1106" s="126"/>
      <c r="U1106" s="127"/>
      <c r="V1106" s="127"/>
      <c r="W1106" s="127"/>
      <c r="X1106" s="127"/>
      <c r="Y1106" s="127"/>
    </row>
    <row r="1107" spans="2:25" ht="15" outlineLevel="2" x14ac:dyDescent="0.25">
      <c r="B1107" s="299"/>
      <c r="C1107" s="113"/>
      <c r="D1107" s="222"/>
      <c r="E1107" s="101"/>
      <c r="F1107" s="108" t="s">
        <v>747</v>
      </c>
      <c r="G1107" s="101" t="s">
        <v>69</v>
      </c>
      <c r="H1107" s="101" t="s">
        <v>22</v>
      </c>
      <c r="J1107" s="192">
        <v>238965</v>
      </c>
      <c r="K1107" s="125"/>
      <c r="L1107" s="114">
        <v>44978</v>
      </c>
      <c r="M1107" s="114">
        <f t="shared" si="48"/>
        <v>45008</v>
      </c>
      <c r="N1107" s="238">
        <f t="shared" si="49"/>
        <v>238965</v>
      </c>
      <c r="O1107" s="243">
        <v>2023</v>
      </c>
      <c r="P1107" s="93">
        <f>N1107*VLOOKUP(O1107,IPC_2024!$A:$C,3,FALSE)</f>
        <v>251391.18000000002</v>
      </c>
      <c r="Q1107" s="93"/>
      <c r="R1107" s="268" t="str">
        <f t="shared" si="47"/>
        <v/>
      </c>
      <c r="S1107" s="274"/>
      <c r="T1107" s="126"/>
      <c r="U1107" s="127"/>
      <c r="V1107" s="127"/>
      <c r="W1107" s="127"/>
      <c r="X1107" s="127"/>
      <c r="Y1107" s="127"/>
    </row>
    <row r="1108" spans="2:25" ht="15" outlineLevel="2" x14ac:dyDescent="0.25">
      <c r="B1108" s="299"/>
      <c r="C1108" s="113"/>
      <c r="D1108" s="222"/>
      <c r="E1108" s="101"/>
      <c r="F1108" s="108" t="s">
        <v>748</v>
      </c>
      <c r="G1108" s="101" t="s">
        <v>69</v>
      </c>
      <c r="H1108" s="101" t="s">
        <v>22</v>
      </c>
      <c r="J1108" s="192">
        <v>262504</v>
      </c>
      <c r="K1108" s="125"/>
      <c r="L1108" s="114">
        <v>44985</v>
      </c>
      <c r="M1108" s="114">
        <f t="shared" si="48"/>
        <v>45015</v>
      </c>
      <c r="N1108" s="238">
        <f t="shared" si="49"/>
        <v>262504</v>
      </c>
      <c r="O1108" s="243">
        <v>2023</v>
      </c>
      <c r="P1108" s="93">
        <f>N1108*VLOOKUP(O1108,IPC_2024!$A:$C,3,FALSE)</f>
        <v>276154.20799999998</v>
      </c>
      <c r="Q1108" s="93"/>
      <c r="R1108" s="268" t="str">
        <f t="shared" si="47"/>
        <v/>
      </c>
      <c r="S1108" s="274"/>
      <c r="T1108" s="126"/>
      <c r="U1108" s="127"/>
      <c r="V1108" s="127"/>
      <c r="W1108" s="127"/>
      <c r="X1108" s="127"/>
      <c r="Y1108" s="127"/>
    </row>
    <row r="1109" spans="2:25" ht="15" outlineLevel="2" x14ac:dyDescent="0.25">
      <c r="B1109" s="299"/>
      <c r="C1109" s="113"/>
      <c r="D1109" s="222"/>
      <c r="E1109" s="101"/>
      <c r="F1109" s="108" t="s">
        <v>749</v>
      </c>
      <c r="G1109" s="101" t="s">
        <v>69</v>
      </c>
      <c r="H1109" s="101" t="s">
        <v>22</v>
      </c>
      <c r="J1109" s="192">
        <v>71284</v>
      </c>
      <c r="K1109" s="125"/>
      <c r="L1109" s="114">
        <v>44985</v>
      </c>
      <c r="M1109" s="114">
        <f t="shared" si="48"/>
        <v>45015</v>
      </c>
      <c r="N1109" s="238">
        <f t="shared" si="49"/>
        <v>71284</v>
      </c>
      <c r="O1109" s="243">
        <v>2023</v>
      </c>
      <c r="P1109" s="93">
        <f>N1109*VLOOKUP(O1109,IPC_2024!$A:$C,3,FALSE)</f>
        <v>74990.767999999996</v>
      </c>
      <c r="Q1109" s="93"/>
      <c r="R1109" s="268" t="str">
        <f t="shared" si="47"/>
        <v/>
      </c>
      <c r="S1109" s="274"/>
      <c r="T1109" s="126"/>
      <c r="U1109" s="127"/>
      <c r="V1109" s="127"/>
      <c r="W1109" s="127"/>
      <c r="X1109" s="127"/>
      <c r="Y1109" s="127"/>
    </row>
    <row r="1110" spans="2:25" ht="15" outlineLevel="2" x14ac:dyDescent="0.25">
      <c r="B1110" s="299"/>
      <c r="C1110" s="113"/>
      <c r="D1110" s="222"/>
      <c r="E1110" s="101"/>
      <c r="F1110" s="108" t="s">
        <v>750</v>
      </c>
      <c r="G1110" s="101" t="s">
        <v>69</v>
      </c>
      <c r="H1110" s="101" t="s">
        <v>22</v>
      </c>
      <c r="J1110" s="192">
        <v>75001</v>
      </c>
      <c r="K1110" s="125"/>
      <c r="L1110" s="114">
        <v>44985</v>
      </c>
      <c r="M1110" s="114">
        <f t="shared" si="48"/>
        <v>45015</v>
      </c>
      <c r="N1110" s="238">
        <f t="shared" si="49"/>
        <v>75001</v>
      </c>
      <c r="O1110" s="243">
        <v>2023</v>
      </c>
      <c r="P1110" s="93">
        <f>N1110*VLOOKUP(O1110,IPC_2024!$A:$C,3,FALSE)</f>
        <v>78901.052000000011</v>
      </c>
      <c r="Q1110" s="93"/>
      <c r="R1110" s="268" t="str">
        <f t="shared" si="47"/>
        <v/>
      </c>
      <c r="S1110" s="274"/>
      <c r="T1110" s="126"/>
      <c r="U1110" s="127"/>
      <c r="V1110" s="127"/>
      <c r="W1110" s="127"/>
      <c r="X1110" s="127"/>
      <c r="Y1110" s="127"/>
    </row>
    <row r="1111" spans="2:25" ht="15" outlineLevel="2" x14ac:dyDescent="0.25">
      <c r="B1111" s="299"/>
      <c r="C1111" s="113"/>
      <c r="D1111" s="222"/>
      <c r="E1111" s="101"/>
      <c r="F1111" s="108" t="s">
        <v>751</v>
      </c>
      <c r="G1111" s="101" t="s">
        <v>69</v>
      </c>
      <c r="H1111" s="101" t="s">
        <v>22</v>
      </c>
      <c r="J1111" s="192">
        <v>956028</v>
      </c>
      <c r="K1111" s="125"/>
      <c r="L1111" s="114">
        <v>45006</v>
      </c>
      <c r="M1111" s="114">
        <f t="shared" si="48"/>
        <v>45036</v>
      </c>
      <c r="N1111" s="238">
        <f t="shared" si="49"/>
        <v>956028</v>
      </c>
      <c r="O1111" s="243">
        <v>2023</v>
      </c>
      <c r="P1111" s="93">
        <f>N1111*VLOOKUP(O1111,IPC_2024!$A:$C,3,FALSE)</f>
        <v>1005741.456</v>
      </c>
      <c r="Q1111" s="93"/>
      <c r="R1111" s="268" t="str">
        <f t="shared" si="47"/>
        <v/>
      </c>
      <c r="S1111" s="274"/>
      <c r="T1111" s="126"/>
      <c r="U1111" s="127"/>
      <c r="V1111" s="127"/>
      <c r="W1111" s="127"/>
      <c r="X1111" s="127"/>
      <c r="Y1111" s="127"/>
    </row>
    <row r="1112" spans="2:25" ht="15" outlineLevel="2" x14ac:dyDescent="0.25">
      <c r="B1112" s="299"/>
      <c r="C1112" s="113"/>
      <c r="D1112" s="222"/>
      <c r="E1112" s="101"/>
      <c r="F1112" s="108" t="s">
        <v>752</v>
      </c>
      <c r="G1112" s="101" t="s">
        <v>69</v>
      </c>
      <c r="H1112" s="101" t="s">
        <v>22</v>
      </c>
      <c r="J1112" s="192">
        <v>610797</v>
      </c>
      <c r="K1112" s="125"/>
      <c r="L1112" s="114">
        <v>45019</v>
      </c>
      <c r="M1112" s="114">
        <f t="shared" si="48"/>
        <v>45049</v>
      </c>
      <c r="N1112" s="238">
        <f t="shared" si="49"/>
        <v>610797</v>
      </c>
      <c r="O1112" s="243">
        <v>2023</v>
      </c>
      <c r="P1112" s="93">
        <f>N1112*VLOOKUP(O1112,IPC_2024!$A:$C,3,FALSE)</f>
        <v>642558.44400000002</v>
      </c>
      <c r="Q1112" s="93"/>
      <c r="R1112" s="268" t="str">
        <f t="shared" si="47"/>
        <v/>
      </c>
      <c r="S1112" s="274"/>
      <c r="T1112" s="126"/>
      <c r="U1112" s="127"/>
      <c r="V1112" s="127"/>
      <c r="W1112" s="127"/>
      <c r="X1112" s="127"/>
      <c r="Y1112" s="127"/>
    </row>
    <row r="1113" spans="2:25" ht="15" outlineLevel="2" x14ac:dyDescent="0.25">
      <c r="B1113" s="299"/>
      <c r="C1113" s="113"/>
      <c r="D1113" s="222"/>
      <c r="E1113" s="101"/>
      <c r="F1113" s="108" t="s">
        <v>753</v>
      </c>
      <c r="G1113" s="101" t="s">
        <v>69</v>
      </c>
      <c r="H1113" s="101" t="s">
        <v>22</v>
      </c>
      <c r="J1113" s="192">
        <v>560260</v>
      </c>
      <c r="K1113" s="125"/>
      <c r="L1113" s="114">
        <v>45043</v>
      </c>
      <c r="M1113" s="114">
        <f t="shared" si="48"/>
        <v>45073</v>
      </c>
      <c r="N1113" s="238">
        <f t="shared" si="49"/>
        <v>560260</v>
      </c>
      <c r="O1113" s="243">
        <v>2023</v>
      </c>
      <c r="P1113" s="93">
        <f>N1113*VLOOKUP(O1113,IPC_2024!$A:$C,3,FALSE)</f>
        <v>589393.52</v>
      </c>
      <c r="Q1113" s="93"/>
      <c r="R1113" s="268" t="str">
        <f t="shared" si="47"/>
        <v/>
      </c>
      <c r="S1113" s="274"/>
      <c r="T1113" s="126"/>
      <c r="U1113" s="127"/>
      <c r="V1113" s="127"/>
      <c r="W1113" s="127"/>
      <c r="X1113" s="127"/>
      <c r="Y1113" s="127"/>
    </row>
    <row r="1114" spans="2:25" ht="15" outlineLevel="2" x14ac:dyDescent="0.25">
      <c r="B1114" s="299"/>
      <c r="C1114" s="113"/>
      <c r="D1114" s="222"/>
      <c r="E1114" s="101"/>
      <c r="F1114" s="108" t="s">
        <v>754</v>
      </c>
      <c r="G1114" s="101" t="s">
        <v>69</v>
      </c>
      <c r="H1114" s="101" t="s">
        <v>22</v>
      </c>
      <c r="J1114" s="192">
        <v>589373</v>
      </c>
      <c r="K1114" s="125"/>
      <c r="L1114" s="114">
        <v>45043</v>
      </c>
      <c r="M1114" s="114">
        <f t="shared" si="48"/>
        <v>45073</v>
      </c>
      <c r="N1114" s="238">
        <f t="shared" si="49"/>
        <v>589373</v>
      </c>
      <c r="O1114" s="243">
        <v>2023</v>
      </c>
      <c r="P1114" s="93">
        <f>N1114*VLOOKUP(O1114,IPC_2024!$A:$C,3,FALSE)</f>
        <v>620020.39600000007</v>
      </c>
      <c r="Q1114" s="93"/>
      <c r="R1114" s="268" t="str">
        <f t="shared" si="47"/>
        <v/>
      </c>
      <c r="S1114" s="274"/>
      <c r="T1114" s="126"/>
      <c r="U1114" s="127"/>
      <c r="V1114" s="127"/>
      <c r="W1114" s="127"/>
      <c r="X1114" s="127"/>
      <c r="Y1114" s="127"/>
    </row>
    <row r="1115" spans="2:25" ht="15" outlineLevel="2" x14ac:dyDescent="0.25">
      <c r="B1115" s="299"/>
      <c r="C1115" s="113"/>
      <c r="D1115" s="222"/>
      <c r="E1115" s="101"/>
      <c r="F1115" s="108" t="s">
        <v>755</v>
      </c>
      <c r="G1115" s="101" t="s">
        <v>69</v>
      </c>
      <c r="H1115" s="101" t="s">
        <v>22</v>
      </c>
      <c r="J1115" s="192">
        <v>452264</v>
      </c>
      <c r="K1115" s="125"/>
      <c r="L1115" s="114">
        <v>45043</v>
      </c>
      <c r="M1115" s="114">
        <f t="shared" si="48"/>
        <v>45073</v>
      </c>
      <c r="N1115" s="238">
        <f t="shared" si="49"/>
        <v>452264</v>
      </c>
      <c r="O1115" s="243">
        <v>2023</v>
      </c>
      <c r="P1115" s="93">
        <f>N1115*VLOOKUP(O1115,IPC_2024!$A:$C,3,FALSE)</f>
        <v>475781.728</v>
      </c>
      <c r="Q1115" s="93"/>
      <c r="R1115" s="268" t="str">
        <f t="shared" si="47"/>
        <v/>
      </c>
      <c r="S1115" s="274"/>
      <c r="T1115" s="126"/>
      <c r="U1115" s="127"/>
      <c r="V1115" s="127"/>
      <c r="W1115" s="127"/>
      <c r="X1115" s="127"/>
      <c r="Y1115" s="127"/>
    </row>
    <row r="1116" spans="2:25" ht="15" outlineLevel="2" x14ac:dyDescent="0.25">
      <c r="B1116" s="299"/>
      <c r="C1116" s="113"/>
      <c r="D1116" s="222"/>
      <c r="E1116" s="101"/>
      <c r="F1116" s="108" t="s">
        <v>756</v>
      </c>
      <c r="G1116" s="101" t="s">
        <v>69</v>
      </c>
      <c r="H1116" s="101" t="s">
        <v>22</v>
      </c>
      <c r="J1116" s="192">
        <v>423491</v>
      </c>
      <c r="K1116" s="125"/>
      <c r="L1116" s="114">
        <v>45043</v>
      </c>
      <c r="M1116" s="114">
        <f t="shared" si="48"/>
        <v>45073</v>
      </c>
      <c r="N1116" s="238">
        <f t="shared" si="49"/>
        <v>423491</v>
      </c>
      <c r="O1116" s="243">
        <v>2023</v>
      </c>
      <c r="P1116" s="93">
        <f>N1116*VLOOKUP(O1116,IPC_2024!$A:$C,3,FALSE)</f>
        <v>445512.53200000001</v>
      </c>
      <c r="Q1116" s="93"/>
      <c r="R1116" s="268" t="str">
        <f t="shared" si="47"/>
        <v/>
      </c>
      <c r="S1116" s="274"/>
      <c r="T1116" s="126"/>
      <c r="U1116" s="127"/>
      <c r="V1116" s="127"/>
      <c r="W1116" s="127"/>
      <c r="X1116" s="127"/>
      <c r="Y1116" s="127"/>
    </row>
    <row r="1117" spans="2:25" ht="15" outlineLevel="2" x14ac:dyDescent="0.25">
      <c r="B1117" s="299"/>
      <c r="C1117" s="113"/>
      <c r="D1117" s="222"/>
      <c r="E1117" s="101"/>
      <c r="F1117" s="108" t="s">
        <v>757</v>
      </c>
      <c r="G1117" s="101" t="s">
        <v>69</v>
      </c>
      <c r="H1117" s="101" t="s">
        <v>22</v>
      </c>
      <c r="J1117" s="192">
        <v>712682</v>
      </c>
      <c r="K1117" s="125"/>
      <c r="L1117" s="114">
        <v>45048</v>
      </c>
      <c r="M1117" s="114">
        <f t="shared" si="48"/>
        <v>45078</v>
      </c>
      <c r="N1117" s="238">
        <f t="shared" si="49"/>
        <v>712682</v>
      </c>
      <c r="O1117" s="243">
        <v>2023</v>
      </c>
      <c r="P1117" s="93">
        <f>N1117*VLOOKUP(O1117,IPC_2024!$A:$C,3,FALSE)</f>
        <v>749741.46400000004</v>
      </c>
      <c r="Q1117" s="93"/>
      <c r="R1117" s="268" t="str">
        <f t="shared" si="47"/>
        <v/>
      </c>
      <c r="S1117" s="274"/>
      <c r="T1117" s="126"/>
      <c r="U1117" s="127"/>
      <c r="V1117" s="127"/>
      <c r="W1117" s="127"/>
      <c r="X1117" s="127"/>
      <c r="Y1117" s="127"/>
    </row>
    <row r="1118" spans="2:25" ht="15" outlineLevel="2" x14ac:dyDescent="0.25">
      <c r="B1118" s="299"/>
      <c r="C1118" s="113"/>
      <c r="D1118" s="222"/>
      <c r="E1118" s="101"/>
      <c r="F1118" s="108" t="s">
        <v>758</v>
      </c>
      <c r="G1118" s="101" t="s">
        <v>69</v>
      </c>
      <c r="H1118" s="101" t="s">
        <v>22</v>
      </c>
      <c r="J1118" s="192">
        <v>712682</v>
      </c>
      <c r="K1118" s="125"/>
      <c r="L1118" s="114">
        <v>45063</v>
      </c>
      <c r="M1118" s="114">
        <f t="shared" si="48"/>
        <v>45093</v>
      </c>
      <c r="N1118" s="238">
        <f t="shared" si="49"/>
        <v>712682</v>
      </c>
      <c r="O1118" s="243">
        <v>2023</v>
      </c>
      <c r="P1118" s="93">
        <f>N1118*VLOOKUP(O1118,IPC_2024!$A:$C,3,FALSE)</f>
        <v>749741.46400000004</v>
      </c>
      <c r="Q1118" s="93"/>
      <c r="R1118" s="268" t="str">
        <f t="shared" si="47"/>
        <v/>
      </c>
      <c r="S1118" s="274"/>
      <c r="T1118" s="126"/>
      <c r="U1118" s="127"/>
      <c r="V1118" s="127"/>
      <c r="W1118" s="127"/>
      <c r="X1118" s="127"/>
      <c r="Y1118" s="127"/>
    </row>
    <row r="1119" spans="2:25" ht="15" outlineLevel="1" x14ac:dyDescent="0.25">
      <c r="B1119" s="299"/>
      <c r="C1119" s="113"/>
      <c r="D1119" s="222"/>
      <c r="E1119" s="118" t="s">
        <v>1205</v>
      </c>
      <c r="F1119" s="113" t="s">
        <v>1485</v>
      </c>
      <c r="G1119" s="101"/>
      <c r="H1119" s="101"/>
      <c r="J1119" s="163">
        <f>SUM(J1104:J1118)</f>
        <v>6538297</v>
      </c>
      <c r="K1119" s="125"/>
      <c r="L1119" s="114"/>
      <c r="M1119" s="114"/>
      <c r="N1119" s="239">
        <f>SUM(N1104:N1118)</f>
        <v>6538297</v>
      </c>
      <c r="O1119" s="243"/>
      <c r="P1119" s="94">
        <f>SUM(P1104:P1118)</f>
        <v>6878288.4439999992</v>
      </c>
      <c r="Q1119" s="92" t="s">
        <v>1420</v>
      </c>
      <c r="R1119" s="268">
        <f t="shared" si="47"/>
        <v>1.0325046886854256E-4</v>
      </c>
      <c r="S1119" s="274"/>
      <c r="T1119" s="126"/>
      <c r="U1119" s="127"/>
      <c r="V1119" s="127"/>
      <c r="W1119" s="127"/>
      <c r="X1119" s="127"/>
      <c r="Y1119" s="127"/>
    </row>
    <row r="1120" spans="2:25" ht="15" outlineLevel="1" x14ac:dyDescent="0.25">
      <c r="B1120" s="299"/>
      <c r="C1120" s="113"/>
      <c r="D1120" s="222"/>
      <c r="E1120" s="118"/>
      <c r="F1120" s="108"/>
      <c r="G1120" s="101"/>
      <c r="H1120" s="101"/>
      <c r="J1120" s="192"/>
      <c r="K1120" s="125"/>
      <c r="L1120" s="114"/>
      <c r="M1120" s="114"/>
      <c r="N1120" s="238"/>
      <c r="O1120" s="243"/>
      <c r="P1120" s="93"/>
      <c r="Q1120" s="93"/>
      <c r="R1120" s="268" t="str">
        <f t="shared" si="47"/>
        <v/>
      </c>
      <c r="S1120" s="274"/>
      <c r="T1120" s="126"/>
      <c r="U1120" s="127"/>
      <c r="V1120" s="127"/>
      <c r="W1120" s="127"/>
      <c r="X1120" s="127"/>
      <c r="Y1120" s="127"/>
    </row>
    <row r="1121" spans="2:25" ht="15" outlineLevel="2" x14ac:dyDescent="0.25">
      <c r="B1121" s="299"/>
      <c r="C1121" s="108" t="s">
        <v>1430</v>
      </c>
      <c r="D1121" s="222">
        <v>830106135</v>
      </c>
      <c r="E1121" s="101" t="s">
        <v>74</v>
      </c>
      <c r="F1121" s="108" t="s">
        <v>73</v>
      </c>
      <c r="G1121" s="101" t="s">
        <v>75</v>
      </c>
      <c r="H1121" s="101" t="s">
        <v>22</v>
      </c>
      <c r="J1121" s="163">
        <v>3118243</v>
      </c>
      <c r="K1121" s="125"/>
      <c r="L1121" s="114">
        <v>44999</v>
      </c>
      <c r="M1121" s="114">
        <f>+L1121+30</f>
        <v>45029</v>
      </c>
      <c r="N1121" s="239">
        <f t="shared" si="49"/>
        <v>3118243</v>
      </c>
      <c r="O1121" s="243">
        <v>2023</v>
      </c>
      <c r="P1121" s="94">
        <f>N1121*VLOOKUP(O1121,IPC_2024!$A:$C,3,FALSE)</f>
        <v>3280391.6359999999</v>
      </c>
      <c r="Q1121" s="92" t="s">
        <v>1420</v>
      </c>
      <c r="R1121" s="268">
        <f t="shared" si="47"/>
        <v>4.9242188263404182E-5</v>
      </c>
      <c r="S1121" s="274"/>
      <c r="T1121" s="126"/>
      <c r="U1121" s="127"/>
      <c r="V1121" s="127"/>
      <c r="W1121" s="127"/>
      <c r="X1121" s="127"/>
      <c r="Y1121" s="127"/>
    </row>
    <row r="1122" spans="2:25" ht="15" outlineLevel="1" x14ac:dyDescent="0.25">
      <c r="B1122" s="299"/>
      <c r="C1122" s="113"/>
      <c r="D1122" s="222"/>
      <c r="E1122" s="118"/>
      <c r="F1122" s="108"/>
      <c r="G1122" s="101"/>
      <c r="H1122" s="101"/>
      <c r="J1122" s="192"/>
      <c r="K1122" s="125"/>
      <c r="L1122" s="114"/>
      <c r="M1122" s="114"/>
      <c r="N1122" s="238"/>
      <c r="O1122" s="243"/>
      <c r="P1122" s="93"/>
      <c r="Q1122" s="93"/>
      <c r="R1122" s="268" t="str">
        <f t="shared" si="47"/>
        <v/>
      </c>
      <c r="S1122" s="274"/>
      <c r="T1122" s="126"/>
      <c r="U1122" s="127"/>
      <c r="V1122" s="127"/>
      <c r="W1122" s="127"/>
      <c r="X1122" s="127"/>
      <c r="Y1122" s="127"/>
    </row>
    <row r="1123" spans="2:25" ht="15" outlineLevel="2" x14ac:dyDescent="0.25">
      <c r="B1123" s="299"/>
      <c r="C1123" s="108" t="s">
        <v>1430</v>
      </c>
      <c r="D1123" s="222">
        <v>12277979</v>
      </c>
      <c r="E1123" s="101" t="s">
        <v>228</v>
      </c>
      <c r="F1123" s="108" t="s">
        <v>227</v>
      </c>
      <c r="G1123" s="121" t="s">
        <v>1308</v>
      </c>
      <c r="H1123" s="101" t="s">
        <v>22</v>
      </c>
      <c r="J1123" s="192">
        <v>527815</v>
      </c>
      <c r="K1123" s="125"/>
      <c r="L1123" s="114">
        <v>44713</v>
      </c>
      <c r="M1123" s="114">
        <f>+L1123+30</f>
        <v>44743</v>
      </c>
      <c r="N1123" s="238">
        <f t="shared" si="49"/>
        <v>527815</v>
      </c>
      <c r="O1123" s="243">
        <v>2022</v>
      </c>
      <c r="P1123" s="93">
        <f>N1123*VLOOKUP(O1123,IPC_2024!$A:$C,3,FALSE)</f>
        <v>606789.63606399996</v>
      </c>
      <c r="Q1123" s="93"/>
      <c r="R1123" s="268" t="str">
        <f t="shared" si="47"/>
        <v/>
      </c>
      <c r="S1123" s="274"/>
      <c r="T1123" s="126"/>
      <c r="U1123" s="127"/>
      <c r="V1123" s="127"/>
      <c r="W1123" s="127"/>
      <c r="X1123" s="127"/>
      <c r="Y1123" s="127"/>
    </row>
    <row r="1124" spans="2:25" ht="15" outlineLevel="2" x14ac:dyDescent="0.25">
      <c r="B1124" s="299"/>
      <c r="C1124" s="113"/>
      <c r="D1124" s="222"/>
      <c r="E1124" s="101"/>
      <c r="F1124" s="108" t="s">
        <v>230</v>
      </c>
      <c r="G1124" s="121" t="s">
        <v>229</v>
      </c>
      <c r="H1124" s="101" t="s">
        <v>22</v>
      </c>
      <c r="J1124" s="192">
        <v>720000</v>
      </c>
      <c r="K1124" s="125"/>
      <c r="L1124" s="114">
        <v>44719</v>
      </c>
      <c r="M1124" s="114">
        <f>+L1124+30</f>
        <v>44749</v>
      </c>
      <c r="N1124" s="238">
        <f t="shared" si="49"/>
        <v>720000</v>
      </c>
      <c r="O1124" s="243">
        <v>2022</v>
      </c>
      <c r="P1124" s="93">
        <f>N1124*VLOOKUP(O1124,IPC_2024!$A:$C,3,FALSE)</f>
        <v>827730.43200000003</v>
      </c>
      <c r="Q1124" s="93"/>
      <c r="R1124" s="268" t="str">
        <f t="shared" si="47"/>
        <v/>
      </c>
      <c r="S1124" s="274"/>
      <c r="T1124" s="126"/>
      <c r="U1124" s="127"/>
      <c r="V1124" s="127"/>
      <c r="W1124" s="127"/>
      <c r="X1124" s="127"/>
      <c r="Y1124" s="127"/>
    </row>
    <row r="1125" spans="2:25" ht="15" outlineLevel="2" x14ac:dyDescent="0.25">
      <c r="B1125" s="299"/>
      <c r="C1125" s="113"/>
      <c r="D1125" s="222"/>
      <c r="E1125" s="101"/>
      <c r="F1125" s="108" t="s">
        <v>231</v>
      </c>
      <c r="G1125" s="121" t="s">
        <v>229</v>
      </c>
      <c r="H1125" s="101" t="s">
        <v>22</v>
      </c>
      <c r="J1125" s="192">
        <v>1489550</v>
      </c>
      <c r="K1125" s="125"/>
      <c r="L1125" s="114">
        <v>44735</v>
      </c>
      <c r="M1125" s="114">
        <f>+L1125+30</f>
        <v>44765</v>
      </c>
      <c r="N1125" s="238">
        <f t="shared" si="49"/>
        <v>1489550</v>
      </c>
      <c r="O1125" s="243">
        <v>2022</v>
      </c>
      <c r="P1125" s="93">
        <f>N1125*VLOOKUP(O1125,IPC_2024!$A:$C,3,FALSE)</f>
        <v>1712424.8124800001</v>
      </c>
      <c r="Q1125" s="93"/>
      <c r="R1125" s="268" t="str">
        <f t="shared" si="47"/>
        <v/>
      </c>
      <c r="S1125" s="274"/>
      <c r="T1125" s="126"/>
      <c r="U1125" s="127"/>
      <c r="V1125" s="127"/>
      <c r="W1125" s="127"/>
      <c r="X1125" s="127"/>
      <c r="Y1125" s="127"/>
    </row>
    <row r="1126" spans="2:25" ht="15" outlineLevel="2" x14ac:dyDescent="0.25">
      <c r="B1126" s="299"/>
      <c r="C1126" s="113"/>
      <c r="D1126" s="222"/>
      <c r="E1126" s="101"/>
      <c r="F1126" s="108" t="s">
        <v>232</v>
      </c>
      <c r="G1126" s="121" t="s">
        <v>229</v>
      </c>
      <c r="H1126" s="101" t="s">
        <v>22</v>
      </c>
      <c r="J1126" s="192">
        <v>585200</v>
      </c>
      <c r="K1126" s="125"/>
      <c r="L1126" s="114">
        <v>44763</v>
      </c>
      <c r="M1126" s="114">
        <f>+L1126+30</f>
        <v>44793</v>
      </c>
      <c r="N1126" s="238">
        <f t="shared" si="49"/>
        <v>585200</v>
      </c>
      <c r="O1126" s="243">
        <v>2022</v>
      </c>
      <c r="P1126" s="93">
        <f>N1126*VLOOKUP(O1126,IPC_2024!$A:$C,3,FALSE)</f>
        <v>672760.90112000005</v>
      </c>
      <c r="Q1126" s="93"/>
      <c r="R1126" s="268" t="str">
        <f t="shared" si="47"/>
        <v/>
      </c>
      <c r="S1126" s="274"/>
      <c r="T1126" s="126"/>
      <c r="U1126" s="127"/>
      <c r="V1126" s="127"/>
      <c r="W1126" s="127"/>
      <c r="X1126" s="127"/>
      <c r="Y1126" s="127"/>
    </row>
    <row r="1127" spans="2:25" ht="15" outlineLevel="1" x14ac:dyDescent="0.25">
      <c r="B1127" s="299"/>
      <c r="C1127" s="113"/>
      <c r="D1127" s="222"/>
      <c r="E1127" s="118" t="s">
        <v>1146</v>
      </c>
      <c r="F1127" s="113" t="s">
        <v>1485</v>
      </c>
      <c r="G1127" s="121"/>
      <c r="H1127" s="101"/>
      <c r="J1127" s="163">
        <f>SUM(J1123:J1126)</f>
        <v>3322565</v>
      </c>
      <c r="K1127" s="125"/>
      <c r="L1127" s="114"/>
      <c r="M1127" s="114"/>
      <c r="N1127" s="239">
        <f>SUM(N1123:N1126)</f>
        <v>3322565</v>
      </c>
      <c r="O1127" s="243"/>
      <c r="P1127" s="94">
        <f>SUM(P1123:P1126)</f>
        <v>3819705.7816640004</v>
      </c>
      <c r="Q1127" s="92" t="s">
        <v>1420</v>
      </c>
      <c r="R1127" s="268">
        <f t="shared" si="47"/>
        <v>5.7337870621101705E-5</v>
      </c>
      <c r="S1127" s="274"/>
      <c r="T1127" s="126"/>
      <c r="U1127" s="127"/>
      <c r="V1127" s="127"/>
      <c r="W1127" s="127"/>
      <c r="X1127" s="127"/>
      <c r="Y1127" s="127"/>
    </row>
    <row r="1128" spans="2:25" ht="15" outlineLevel="1" x14ac:dyDescent="0.25">
      <c r="B1128" s="299"/>
      <c r="C1128" s="113"/>
      <c r="D1128" s="222"/>
      <c r="E1128" s="118"/>
      <c r="F1128" s="108"/>
      <c r="G1128" s="121"/>
      <c r="H1128" s="101"/>
      <c r="J1128" s="192"/>
      <c r="K1128" s="125"/>
      <c r="L1128" s="114"/>
      <c r="M1128" s="114"/>
      <c r="N1128" s="238"/>
      <c r="O1128" s="243"/>
      <c r="P1128" s="93"/>
      <c r="Q1128" s="93"/>
      <c r="R1128" s="268" t="str">
        <f t="shared" si="47"/>
        <v/>
      </c>
      <c r="S1128" s="274"/>
      <c r="T1128" s="126"/>
      <c r="U1128" s="127"/>
      <c r="V1128" s="127"/>
      <c r="W1128" s="127"/>
      <c r="X1128" s="127"/>
      <c r="Y1128" s="127"/>
    </row>
    <row r="1129" spans="2:25" ht="15" outlineLevel="2" x14ac:dyDescent="0.25">
      <c r="B1129" s="299"/>
      <c r="C1129" s="108" t="s">
        <v>1430</v>
      </c>
      <c r="D1129" s="222">
        <v>900529256</v>
      </c>
      <c r="E1129" s="101" t="s">
        <v>306</v>
      </c>
      <c r="F1129" s="108" t="s">
        <v>305</v>
      </c>
      <c r="G1129" s="121" t="s">
        <v>307</v>
      </c>
      <c r="H1129" s="101" t="s">
        <v>22</v>
      </c>
      <c r="J1129" s="163">
        <v>354910</v>
      </c>
      <c r="K1129" s="125"/>
      <c r="L1129" s="114">
        <v>44643</v>
      </c>
      <c r="M1129" s="114">
        <f>+L1129+30</f>
        <v>44673</v>
      </c>
      <c r="N1129" s="238">
        <f t="shared" si="49"/>
        <v>354910</v>
      </c>
      <c r="O1129" s="243">
        <v>2022</v>
      </c>
      <c r="P1129" s="94">
        <f>N1129*VLOOKUP(O1129,IPC_2024!$A:$C,3,FALSE)</f>
        <v>408013.62169599999</v>
      </c>
      <c r="Q1129" s="92" t="s">
        <v>1420</v>
      </c>
      <c r="R1129" s="268">
        <f t="shared" si="47"/>
        <v>6.1247210098629227E-6</v>
      </c>
      <c r="S1129" s="274"/>
      <c r="T1129" s="126"/>
      <c r="U1129" s="127"/>
      <c r="V1129" s="127"/>
      <c r="W1129" s="127"/>
      <c r="X1129" s="127"/>
      <c r="Y1129" s="127"/>
    </row>
    <row r="1130" spans="2:25" ht="15" outlineLevel="1" x14ac:dyDescent="0.25">
      <c r="B1130" s="299"/>
      <c r="C1130" s="113"/>
      <c r="D1130" s="222"/>
      <c r="E1130" s="118"/>
      <c r="F1130" s="108"/>
      <c r="G1130" s="121"/>
      <c r="H1130" s="101"/>
      <c r="J1130" s="192"/>
      <c r="K1130" s="125"/>
      <c r="L1130" s="114"/>
      <c r="M1130" s="114"/>
      <c r="N1130" s="238"/>
      <c r="O1130" s="243"/>
      <c r="P1130" s="93"/>
      <c r="Q1130" s="93"/>
      <c r="R1130" s="268" t="str">
        <f t="shared" si="47"/>
        <v/>
      </c>
      <c r="S1130" s="274"/>
      <c r="T1130" s="126"/>
      <c r="U1130" s="127"/>
      <c r="V1130" s="127"/>
      <c r="W1130" s="127"/>
      <c r="X1130" s="127"/>
      <c r="Y1130" s="127"/>
    </row>
    <row r="1131" spans="2:25" ht="15" outlineLevel="2" x14ac:dyDescent="0.25">
      <c r="B1131" s="299"/>
      <c r="C1131" s="108" t="s">
        <v>1430</v>
      </c>
      <c r="D1131" s="222">
        <v>805002036</v>
      </c>
      <c r="E1131" s="101" t="s">
        <v>777</v>
      </c>
      <c r="F1131" s="108" t="s">
        <v>776</v>
      </c>
      <c r="G1131" s="101" t="s">
        <v>778</v>
      </c>
      <c r="H1131" s="101" t="s">
        <v>22</v>
      </c>
      <c r="J1131" s="192">
        <v>26781</v>
      </c>
      <c r="K1131" s="125"/>
      <c r="L1131" s="114">
        <v>44922</v>
      </c>
      <c r="M1131" s="114">
        <f>+L1131+30</f>
        <v>44952</v>
      </c>
      <c r="N1131" s="238">
        <f t="shared" si="49"/>
        <v>26781</v>
      </c>
      <c r="O1131" s="243">
        <v>2023</v>
      </c>
      <c r="P1131" s="93">
        <f>N1131*VLOOKUP(O1131,IPC_2024!$A:$C,3,FALSE)</f>
        <v>28173.612000000001</v>
      </c>
      <c r="Q1131" s="93"/>
      <c r="R1131" s="268" t="str">
        <f t="shared" si="47"/>
        <v/>
      </c>
      <c r="S1131" s="274"/>
      <c r="T1131" s="126"/>
      <c r="U1131" s="127"/>
      <c r="V1131" s="127"/>
      <c r="W1131" s="127"/>
      <c r="X1131" s="127"/>
      <c r="Y1131" s="127"/>
    </row>
    <row r="1132" spans="2:25" ht="15" outlineLevel="2" x14ac:dyDescent="0.25">
      <c r="B1132" s="299"/>
      <c r="C1132" s="113"/>
      <c r="D1132" s="222"/>
      <c r="E1132" s="101"/>
      <c r="F1132" s="108" t="s">
        <v>779</v>
      </c>
      <c r="G1132" s="101" t="s">
        <v>778</v>
      </c>
      <c r="H1132" s="101" t="s">
        <v>22</v>
      </c>
      <c r="J1132" s="192">
        <v>61800</v>
      </c>
      <c r="K1132" s="125"/>
      <c r="L1132" s="114">
        <v>44998</v>
      </c>
      <c r="M1132" s="114">
        <f>+L1132+30</f>
        <v>45028</v>
      </c>
      <c r="N1132" s="238">
        <f t="shared" si="49"/>
        <v>61800</v>
      </c>
      <c r="O1132" s="243">
        <v>2023</v>
      </c>
      <c r="P1132" s="93">
        <f>N1132*VLOOKUP(O1132,IPC_2024!$A:$C,3,FALSE)</f>
        <v>65013.600000000006</v>
      </c>
      <c r="Q1132" s="93"/>
      <c r="R1132" s="268" t="str">
        <f t="shared" si="47"/>
        <v/>
      </c>
      <c r="S1132" s="274"/>
      <c r="T1132" s="126"/>
      <c r="U1132" s="127"/>
      <c r="V1132" s="127"/>
      <c r="W1132" s="127"/>
      <c r="X1132" s="127"/>
      <c r="Y1132" s="127"/>
    </row>
    <row r="1133" spans="2:25" ht="15" outlineLevel="1" x14ac:dyDescent="0.25">
      <c r="B1133" s="299"/>
      <c r="C1133" s="113"/>
      <c r="D1133" s="222"/>
      <c r="E1133" s="118" t="s">
        <v>1207</v>
      </c>
      <c r="F1133" s="113" t="s">
        <v>1485</v>
      </c>
      <c r="G1133" s="101"/>
      <c r="H1133" s="101"/>
      <c r="J1133" s="163">
        <f>SUM(J1131:J1132)</f>
        <v>88581</v>
      </c>
      <c r="K1133" s="125"/>
      <c r="L1133" s="114"/>
      <c r="M1133" s="114"/>
      <c r="N1133" s="239">
        <f>SUM(N1131:N1132)</f>
        <v>88581</v>
      </c>
      <c r="O1133" s="243"/>
      <c r="P1133" s="94">
        <f>SUM(P1131:P1132)</f>
        <v>93187.212</v>
      </c>
      <c r="Q1133" s="92" t="s">
        <v>1420</v>
      </c>
      <c r="R1133" s="268">
        <f t="shared" si="47"/>
        <v>1.3988397564143032E-6</v>
      </c>
      <c r="S1133" s="274"/>
      <c r="T1133" s="126"/>
      <c r="U1133" s="127"/>
      <c r="V1133" s="127"/>
      <c r="W1133" s="127"/>
      <c r="X1133" s="127"/>
      <c r="Y1133" s="127"/>
    </row>
    <row r="1134" spans="2:25" ht="15" outlineLevel="1" x14ac:dyDescent="0.25">
      <c r="B1134" s="299"/>
      <c r="C1134" s="113"/>
      <c r="D1134" s="222"/>
      <c r="E1134" s="118"/>
      <c r="F1134" s="108"/>
      <c r="G1134" s="101"/>
      <c r="H1134" s="101"/>
      <c r="J1134" s="192"/>
      <c r="K1134" s="125"/>
      <c r="L1134" s="114"/>
      <c r="M1134" s="114"/>
      <c r="N1134" s="238"/>
      <c r="O1134" s="243"/>
      <c r="P1134" s="93"/>
      <c r="Q1134" s="93"/>
      <c r="R1134" s="268" t="str">
        <f t="shared" si="47"/>
        <v/>
      </c>
      <c r="S1134" s="274"/>
      <c r="T1134" s="126"/>
      <c r="U1134" s="127"/>
      <c r="V1134" s="127"/>
      <c r="W1134" s="127"/>
      <c r="X1134" s="127"/>
      <c r="Y1134" s="127"/>
    </row>
    <row r="1135" spans="2:25" ht="15" outlineLevel="2" x14ac:dyDescent="0.25">
      <c r="B1135" s="299"/>
      <c r="C1135" s="108" t="s">
        <v>1430</v>
      </c>
      <c r="D1135" s="222">
        <v>83088036</v>
      </c>
      <c r="E1135" s="101" t="s">
        <v>461</v>
      </c>
      <c r="F1135" s="108" t="s">
        <v>784</v>
      </c>
      <c r="G1135" s="121" t="s">
        <v>462</v>
      </c>
      <c r="H1135" s="101" t="s">
        <v>22</v>
      </c>
      <c r="J1135" s="192">
        <v>468030</v>
      </c>
      <c r="K1135" s="125"/>
      <c r="L1135" s="114">
        <v>45183</v>
      </c>
      <c r="M1135" s="114">
        <f>+L1135+30</f>
        <v>45213</v>
      </c>
      <c r="N1135" s="238">
        <f t="shared" si="49"/>
        <v>468030</v>
      </c>
      <c r="O1135" s="243">
        <v>2023</v>
      </c>
      <c r="P1135" s="93">
        <f>N1135*VLOOKUP(O1135,IPC_2024!$A:$C,3,FALSE)</f>
        <v>492367.56</v>
      </c>
      <c r="Q1135" s="93"/>
      <c r="R1135" s="268" t="str">
        <f t="shared" si="47"/>
        <v/>
      </c>
      <c r="S1135" s="274"/>
      <c r="T1135" s="126"/>
      <c r="U1135" s="127"/>
      <c r="V1135" s="127"/>
      <c r="W1135" s="127"/>
      <c r="X1135" s="127"/>
      <c r="Y1135" s="127"/>
    </row>
    <row r="1136" spans="2:25" ht="15" outlineLevel="2" x14ac:dyDescent="0.25">
      <c r="B1136" s="299"/>
      <c r="C1136" s="113"/>
      <c r="D1136" s="222"/>
      <c r="E1136" s="101"/>
      <c r="F1136" s="108" t="s">
        <v>785</v>
      </c>
      <c r="G1136" s="121" t="s">
        <v>462</v>
      </c>
      <c r="H1136" s="101" t="s">
        <v>22</v>
      </c>
      <c r="J1136" s="192">
        <v>544539</v>
      </c>
      <c r="K1136" s="125"/>
      <c r="L1136" s="114">
        <v>45204</v>
      </c>
      <c r="M1136" s="114">
        <f>+L1136+30</f>
        <v>45234</v>
      </c>
      <c r="N1136" s="238">
        <f t="shared" si="49"/>
        <v>544539</v>
      </c>
      <c r="O1136" s="243">
        <v>2023</v>
      </c>
      <c r="P1136" s="93">
        <f>N1136*VLOOKUP(O1136,IPC_2024!$A:$C,3,FALSE)</f>
        <v>572855.02800000005</v>
      </c>
      <c r="Q1136" s="93"/>
      <c r="R1136" s="268" t="str">
        <f t="shared" si="47"/>
        <v/>
      </c>
      <c r="S1136" s="274"/>
      <c r="T1136" s="126"/>
      <c r="U1136" s="127"/>
      <c r="V1136" s="127"/>
      <c r="W1136" s="127"/>
      <c r="X1136" s="127"/>
      <c r="Y1136" s="127"/>
    </row>
    <row r="1137" spans="2:25" ht="15" outlineLevel="2" x14ac:dyDescent="0.25">
      <c r="B1137" s="299"/>
      <c r="C1137" s="113"/>
      <c r="D1137" s="222"/>
      <c r="E1137" s="101"/>
      <c r="F1137" s="108" t="s">
        <v>785</v>
      </c>
      <c r="G1137" s="121" t="s">
        <v>462</v>
      </c>
      <c r="H1137" s="101" t="s">
        <v>22</v>
      </c>
      <c r="J1137" s="192">
        <v>1011292</v>
      </c>
      <c r="K1137" s="125"/>
      <c r="L1137" s="114">
        <v>45237</v>
      </c>
      <c r="M1137" s="114">
        <f>+L1137+30</f>
        <v>45267</v>
      </c>
      <c r="N1137" s="238">
        <f t="shared" si="49"/>
        <v>1011292</v>
      </c>
      <c r="O1137" s="243">
        <v>2023</v>
      </c>
      <c r="P1137" s="93">
        <f>N1137*VLOOKUP(O1137,IPC_2024!$A:$C,3,FALSE)</f>
        <v>1063879.1840000001</v>
      </c>
      <c r="Q1137" s="93"/>
      <c r="R1137" s="268" t="str">
        <f t="shared" si="47"/>
        <v/>
      </c>
      <c r="S1137" s="274"/>
      <c r="T1137" s="126"/>
      <c r="U1137" s="127"/>
      <c r="V1137" s="127"/>
      <c r="W1137" s="127"/>
      <c r="X1137" s="127"/>
      <c r="Y1137" s="127"/>
    </row>
    <row r="1138" spans="2:25" ht="15" outlineLevel="2" x14ac:dyDescent="0.25">
      <c r="B1138" s="299"/>
      <c r="C1138" s="113"/>
      <c r="D1138" s="222"/>
      <c r="E1138" s="101"/>
      <c r="F1138" s="108" t="s">
        <v>786</v>
      </c>
      <c r="G1138" s="121" t="s">
        <v>462</v>
      </c>
      <c r="H1138" s="101" t="s">
        <v>22</v>
      </c>
      <c r="J1138" s="192">
        <v>3511508</v>
      </c>
      <c r="K1138" s="125"/>
      <c r="L1138" s="114">
        <v>45251</v>
      </c>
      <c r="M1138" s="114">
        <f>+L1138+30</f>
        <v>45281</v>
      </c>
      <c r="N1138" s="238">
        <f t="shared" si="49"/>
        <v>3511508</v>
      </c>
      <c r="O1138" s="243">
        <v>2023</v>
      </c>
      <c r="P1138" s="93">
        <f>N1138*VLOOKUP(O1138,IPC_2024!$A:$C,3,FALSE)</f>
        <v>3694106.4160000002</v>
      </c>
      <c r="Q1138" s="93"/>
      <c r="R1138" s="268" t="str">
        <f t="shared" si="47"/>
        <v/>
      </c>
      <c r="S1138" s="274"/>
      <c r="T1138" s="126"/>
      <c r="U1138" s="127"/>
      <c r="V1138" s="127"/>
      <c r="W1138" s="127"/>
      <c r="X1138" s="127"/>
      <c r="Y1138" s="127"/>
    </row>
    <row r="1139" spans="2:25" ht="15" outlineLevel="1" x14ac:dyDescent="0.25">
      <c r="B1139" s="299"/>
      <c r="C1139" s="113"/>
      <c r="D1139" s="222"/>
      <c r="E1139" s="118" t="s">
        <v>1160</v>
      </c>
      <c r="F1139" s="113" t="s">
        <v>1485</v>
      </c>
      <c r="G1139" s="121"/>
      <c r="H1139" s="101"/>
      <c r="J1139" s="163">
        <f>SUM(J1135:J1138)</f>
        <v>5535369</v>
      </c>
      <c r="K1139" s="125"/>
      <c r="L1139" s="114"/>
      <c r="M1139" s="114"/>
      <c r="N1139" s="239">
        <f>SUM(N1135:N1138)</f>
        <v>5535369</v>
      </c>
      <c r="O1139" s="243"/>
      <c r="P1139" s="94">
        <f>SUM(P1135:P1138)</f>
        <v>5823208.1880000001</v>
      </c>
      <c r="Q1139" s="92" t="s">
        <v>1420</v>
      </c>
      <c r="R1139" s="268">
        <f t="shared" si="47"/>
        <v>8.7412585358296756E-5</v>
      </c>
      <c r="S1139" s="274"/>
      <c r="T1139" s="126"/>
      <c r="U1139" s="127"/>
      <c r="V1139" s="127"/>
      <c r="W1139" s="127"/>
      <c r="X1139" s="127"/>
      <c r="Y1139" s="127"/>
    </row>
    <row r="1140" spans="2:25" ht="15" outlineLevel="1" x14ac:dyDescent="0.25">
      <c r="B1140" s="299"/>
      <c r="C1140" s="113"/>
      <c r="D1140" s="222"/>
      <c r="E1140" s="118"/>
      <c r="F1140" s="108"/>
      <c r="G1140" s="121"/>
      <c r="H1140" s="101"/>
      <c r="J1140" s="192"/>
      <c r="K1140" s="125"/>
      <c r="L1140" s="114"/>
      <c r="M1140" s="114"/>
      <c r="N1140" s="238"/>
      <c r="O1140" s="243"/>
      <c r="P1140" s="93"/>
      <c r="Q1140" s="93"/>
      <c r="R1140" s="268" t="str">
        <f t="shared" si="47"/>
        <v/>
      </c>
      <c r="S1140" s="274"/>
      <c r="T1140" s="126"/>
      <c r="U1140" s="127"/>
      <c r="V1140" s="127"/>
      <c r="W1140" s="127"/>
      <c r="X1140" s="127"/>
      <c r="Y1140" s="127"/>
    </row>
    <row r="1141" spans="2:25" ht="15" outlineLevel="2" x14ac:dyDescent="0.25">
      <c r="B1141" s="299"/>
      <c r="C1141" s="108" t="s">
        <v>1430</v>
      </c>
      <c r="D1141" s="222">
        <v>800076719</v>
      </c>
      <c r="E1141" s="101" t="s">
        <v>246</v>
      </c>
      <c r="F1141" s="108" t="s">
        <v>245</v>
      </c>
      <c r="G1141" s="101" t="s">
        <v>247</v>
      </c>
      <c r="H1141" s="101" t="s">
        <v>22</v>
      </c>
      <c r="J1141" s="192">
        <v>4324899.01</v>
      </c>
      <c r="K1141" s="125"/>
      <c r="L1141" s="114">
        <v>44670</v>
      </c>
      <c r="M1141" s="114">
        <f>+L1141+30</f>
        <v>44700</v>
      </c>
      <c r="N1141" s="238">
        <f t="shared" si="49"/>
        <v>4324899.01</v>
      </c>
      <c r="O1141" s="243">
        <v>2022</v>
      </c>
      <c r="P1141" s="93">
        <f>N1141*VLOOKUP(O1141,IPC_2024!$A:$C,3,FALSE)</f>
        <v>4972014.6193106556</v>
      </c>
      <c r="Q1141" s="93"/>
      <c r="R1141" s="268" t="str">
        <f t="shared" si="47"/>
        <v/>
      </c>
      <c r="S1141" s="274"/>
      <c r="T1141" s="126"/>
      <c r="U1141" s="127"/>
      <c r="V1141" s="127"/>
      <c r="W1141" s="127"/>
      <c r="X1141" s="127"/>
      <c r="Y1141" s="127"/>
    </row>
    <row r="1142" spans="2:25" ht="15" outlineLevel="2" x14ac:dyDescent="0.25">
      <c r="B1142" s="299"/>
      <c r="C1142" s="113"/>
      <c r="D1142" s="222"/>
      <c r="E1142" s="101"/>
      <c r="F1142" s="108" t="s">
        <v>248</v>
      </c>
      <c r="G1142" s="101" t="s">
        <v>247</v>
      </c>
      <c r="H1142" s="101" t="s">
        <v>22</v>
      </c>
      <c r="J1142" s="192">
        <v>2156716</v>
      </c>
      <c r="K1142" s="125"/>
      <c r="L1142" s="114">
        <v>44706</v>
      </c>
      <c r="M1142" s="114">
        <f>+L1142+30</f>
        <v>44736</v>
      </c>
      <c r="N1142" s="238">
        <f t="shared" si="49"/>
        <v>2156716</v>
      </c>
      <c r="O1142" s="243">
        <v>2022</v>
      </c>
      <c r="P1142" s="93">
        <f>N1142*VLOOKUP(O1142,IPC_2024!$A:$C,3,FALSE)</f>
        <v>2479415.9255296001</v>
      </c>
      <c r="Q1142" s="93"/>
      <c r="R1142" s="268" t="str">
        <f t="shared" si="47"/>
        <v/>
      </c>
      <c r="S1142" s="274"/>
      <c r="T1142" s="126"/>
      <c r="U1142" s="127"/>
      <c r="V1142" s="127"/>
      <c r="W1142" s="127"/>
      <c r="X1142" s="127"/>
      <c r="Y1142" s="127"/>
    </row>
    <row r="1143" spans="2:25" ht="15" outlineLevel="2" x14ac:dyDescent="0.25">
      <c r="B1143" s="299"/>
      <c r="C1143" s="113"/>
      <c r="D1143" s="222"/>
      <c r="E1143" s="101"/>
      <c r="F1143" s="108" t="s">
        <v>249</v>
      </c>
      <c r="G1143" s="101" t="s">
        <v>247</v>
      </c>
      <c r="H1143" s="101" t="s">
        <v>22</v>
      </c>
      <c r="J1143" s="192">
        <v>5329695</v>
      </c>
      <c r="K1143" s="125"/>
      <c r="L1143" s="114">
        <v>44799</v>
      </c>
      <c r="M1143" s="114">
        <f>+L1143+30</f>
        <v>44829</v>
      </c>
      <c r="N1143" s="238">
        <f t="shared" si="49"/>
        <v>5329695</v>
      </c>
      <c r="O1143" s="243">
        <v>2022</v>
      </c>
      <c r="P1143" s="93">
        <f>N1143*VLOOKUP(O1143,IPC_2024!$A:$C,3,FALSE)</f>
        <v>6127153.8121920004</v>
      </c>
      <c r="Q1143" s="93"/>
      <c r="R1143" s="268" t="str">
        <f t="shared" si="47"/>
        <v/>
      </c>
      <c r="S1143" s="274"/>
      <c r="T1143" s="126"/>
      <c r="U1143" s="127"/>
      <c r="V1143" s="127"/>
      <c r="W1143" s="127"/>
      <c r="X1143" s="127"/>
      <c r="Y1143" s="127"/>
    </row>
    <row r="1144" spans="2:25" ht="15" outlineLevel="2" x14ac:dyDescent="0.25">
      <c r="B1144" s="299"/>
      <c r="C1144" s="113"/>
      <c r="D1144" s="222"/>
      <c r="E1144" s="101"/>
      <c r="F1144" s="108" t="s">
        <v>250</v>
      </c>
      <c r="G1144" s="101" t="s">
        <v>247</v>
      </c>
      <c r="H1144" s="101" t="s">
        <v>22</v>
      </c>
      <c r="J1144" s="192">
        <v>724874</v>
      </c>
      <c r="K1144" s="125"/>
      <c r="L1144" s="114">
        <v>44799</v>
      </c>
      <c r="M1144" s="114">
        <f>+L1144+30</f>
        <v>44829</v>
      </c>
      <c r="N1144" s="238">
        <f t="shared" si="49"/>
        <v>724874</v>
      </c>
      <c r="O1144" s="243">
        <v>2022</v>
      </c>
      <c r="P1144" s="93">
        <f>N1144*VLOOKUP(O1144,IPC_2024!$A:$C,3,FALSE)</f>
        <v>833333.70717439998</v>
      </c>
      <c r="Q1144" s="93"/>
      <c r="R1144" s="268" t="str">
        <f t="shared" si="47"/>
        <v/>
      </c>
      <c r="S1144" s="274"/>
      <c r="T1144" s="126"/>
      <c r="U1144" s="127"/>
      <c r="V1144" s="127"/>
      <c r="W1144" s="127"/>
      <c r="X1144" s="127"/>
      <c r="Y1144" s="127"/>
    </row>
    <row r="1145" spans="2:25" ht="15" outlineLevel="1" x14ac:dyDescent="0.25">
      <c r="B1145" s="299"/>
      <c r="C1145" s="113"/>
      <c r="D1145" s="222"/>
      <c r="E1145" s="118" t="s">
        <v>1188</v>
      </c>
      <c r="F1145" s="113" t="s">
        <v>1485</v>
      </c>
      <c r="G1145" s="101"/>
      <c r="H1145" s="101"/>
      <c r="J1145" s="163">
        <f>SUM(J1141:J1144)</f>
        <v>12536184.01</v>
      </c>
      <c r="K1145" s="125"/>
      <c r="L1145" s="114"/>
      <c r="M1145" s="114"/>
      <c r="N1145" s="239">
        <f>SUM(N1141:N1144)</f>
        <v>12536184.01</v>
      </c>
      <c r="O1145" s="243"/>
      <c r="P1145" s="94">
        <f>SUM(P1141:P1144)</f>
        <v>14411918.064206656</v>
      </c>
      <c r="Q1145" s="92" t="s">
        <v>1420</v>
      </c>
      <c r="R1145" s="268">
        <f t="shared" si="47"/>
        <v>2.1633830996465196E-4</v>
      </c>
      <c r="S1145" s="274"/>
      <c r="T1145" s="126"/>
      <c r="U1145" s="127"/>
      <c r="V1145" s="127"/>
      <c r="W1145" s="127"/>
      <c r="X1145" s="127"/>
      <c r="Y1145" s="127"/>
    </row>
    <row r="1146" spans="2:25" ht="15" outlineLevel="1" x14ac:dyDescent="0.25">
      <c r="B1146" s="299"/>
      <c r="C1146" s="113"/>
      <c r="D1146" s="222"/>
      <c r="E1146" s="118"/>
      <c r="F1146" s="108"/>
      <c r="G1146" s="101"/>
      <c r="H1146" s="101"/>
      <c r="J1146" s="192"/>
      <c r="K1146" s="125"/>
      <c r="L1146" s="114"/>
      <c r="M1146" s="114"/>
      <c r="N1146" s="238"/>
      <c r="O1146" s="243"/>
      <c r="P1146" s="93"/>
      <c r="Q1146" s="93"/>
      <c r="R1146" s="268" t="str">
        <f t="shared" si="47"/>
        <v/>
      </c>
      <c r="S1146" s="274"/>
      <c r="T1146" s="126"/>
      <c r="U1146" s="127"/>
      <c r="V1146" s="127"/>
      <c r="W1146" s="127"/>
      <c r="X1146" s="127"/>
      <c r="Y1146" s="127"/>
    </row>
    <row r="1147" spans="2:25" ht="15" outlineLevel="2" x14ac:dyDescent="0.25">
      <c r="B1147" s="299"/>
      <c r="C1147" s="108" t="s">
        <v>1430</v>
      </c>
      <c r="D1147" s="222">
        <v>901034990</v>
      </c>
      <c r="E1147" s="101" t="s">
        <v>123</v>
      </c>
      <c r="F1147" s="108" t="s">
        <v>122</v>
      </c>
      <c r="G1147" s="101" t="s">
        <v>124</v>
      </c>
      <c r="H1147" s="101" t="s">
        <v>22</v>
      </c>
      <c r="J1147" s="192">
        <v>227887.01</v>
      </c>
      <c r="K1147" s="125"/>
      <c r="L1147" s="114">
        <v>45200</v>
      </c>
      <c r="M1147" s="114">
        <f>+L1147+30</f>
        <v>45230</v>
      </c>
      <c r="N1147" s="238">
        <f t="shared" si="49"/>
        <v>227887.01</v>
      </c>
      <c r="O1147" s="243">
        <v>2023</v>
      </c>
      <c r="P1147" s="93">
        <f>N1147*VLOOKUP(O1147,IPC_2024!$A:$C,3,FALSE)</f>
        <v>239737.13452000002</v>
      </c>
      <c r="Q1147" s="93"/>
      <c r="R1147" s="268" t="str">
        <f t="shared" si="47"/>
        <v/>
      </c>
      <c r="S1147" s="274"/>
      <c r="T1147" s="126"/>
      <c r="U1147" s="127"/>
      <c r="V1147" s="127"/>
      <c r="W1147" s="127"/>
      <c r="X1147" s="127"/>
      <c r="Y1147" s="127"/>
    </row>
    <row r="1148" spans="2:25" ht="15" outlineLevel="2" x14ac:dyDescent="0.25">
      <c r="B1148" s="299"/>
      <c r="C1148" s="113"/>
      <c r="D1148" s="222"/>
      <c r="E1148" s="101"/>
      <c r="F1148" s="108" t="s">
        <v>125</v>
      </c>
      <c r="G1148" s="101" t="s">
        <v>124</v>
      </c>
      <c r="H1148" s="101" t="s">
        <v>22</v>
      </c>
      <c r="J1148" s="192">
        <v>102887.01</v>
      </c>
      <c r="K1148" s="125"/>
      <c r="L1148" s="114">
        <v>45231</v>
      </c>
      <c r="M1148" s="114">
        <f>+L1148+30</f>
        <v>45261</v>
      </c>
      <c r="N1148" s="238">
        <f t="shared" si="49"/>
        <v>102887.01</v>
      </c>
      <c r="O1148" s="243">
        <v>2023</v>
      </c>
      <c r="P1148" s="93">
        <f>N1148*VLOOKUP(O1148,IPC_2024!$A:$C,3,FALSE)</f>
        <v>108237.13451999999</v>
      </c>
      <c r="Q1148" s="93"/>
      <c r="R1148" s="268" t="str">
        <f t="shared" si="47"/>
        <v/>
      </c>
      <c r="S1148" s="274"/>
      <c r="T1148" s="126"/>
      <c r="U1148" s="127"/>
      <c r="V1148" s="127"/>
      <c r="W1148" s="127"/>
      <c r="X1148" s="127"/>
      <c r="Y1148" s="127"/>
    </row>
    <row r="1149" spans="2:25" ht="15" outlineLevel="2" x14ac:dyDescent="0.25">
      <c r="B1149" s="299"/>
      <c r="C1149" s="113"/>
      <c r="D1149" s="222"/>
      <c r="E1149" s="101"/>
      <c r="F1149" s="108" t="s">
        <v>125</v>
      </c>
      <c r="G1149" s="101" t="s">
        <v>124</v>
      </c>
      <c r="H1149" s="101" t="s">
        <v>22</v>
      </c>
      <c r="J1149" s="192">
        <v>8590</v>
      </c>
      <c r="K1149" s="125"/>
      <c r="L1149" s="114">
        <v>45261</v>
      </c>
      <c r="M1149" s="114">
        <f>+L1149+30</f>
        <v>45291</v>
      </c>
      <c r="N1149" s="238">
        <f t="shared" si="49"/>
        <v>8590</v>
      </c>
      <c r="O1149" s="243">
        <v>2023</v>
      </c>
      <c r="P1149" s="93">
        <f>N1149*VLOOKUP(O1149,IPC_2024!$A:$C,3,FALSE)</f>
        <v>9036.68</v>
      </c>
      <c r="Q1149" s="93"/>
      <c r="R1149" s="268" t="str">
        <f t="shared" si="47"/>
        <v/>
      </c>
      <c r="S1149" s="274"/>
      <c r="T1149" s="126"/>
      <c r="U1149" s="127"/>
      <c r="V1149" s="127"/>
      <c r="W1149" s="127"/>
      <c r="X1149" s="127"/>
      <c r="Y1149" s="127"/>
    </row>
    <row r="1150" spans="2:25" ht="15" outlineLevel="1" x14ac:dyDescent="0.25">
      <c r="B1150" s="299"/>
      <c r="C1150" s="113"/>
      <c r="D1150" s="222"/>
      <c r="E1150" s="118" t="s">
        <v>1179</v>
      </c>
      <c r="F1150" s="113" t="s">
        <v>1485</v>
      </c>
      <c r="G1150" s="101"/>
      <c r="H1150" s="101"/>
      <c r="J1150" s="163">
        <f>SUM(J1147:J1149)</f>
        <v>339364.02</v>
      </c>
      <c r="K1150" s="125"/>
      <c r="L1150" s="114"/>
      <c r="M1150" s="114"/>
      <c r="N1150" s="239">
        <f>SUM(N1147:N1149)</f>
        <v>339364.02</v>
      </c>
      <c r="O1150" s="243"/>
      <c r="P1150" s="94">
        <f>SUM(P1147:P1149)</f>
        <v>357010.94904000004</v>
      </c>
      <c r="Q1150" s="92" t="s">
        <v>1420</v>
      </c>
      <c r="R1150" s="268">
        <f t="shared" si="47"/>
        <v>5.3591163237328411E-6</v>
      </c>
      <c r="S1150" s="274"/>
      <c r="T1150" s="126"/>
      <c r="U1150" s="127"/>
      <c r="V1150" s="127"/>
      <c r="W1150" s="127"/>
      <c r="X1150" s="127"/>
      <c r="Y1150" s="127"/>
    </row>
    <row r="1151" spans="2:25" ht="15" outlineLevel="1" x14ac:dyDescent="0.25">
      <c r="B1151" s="299"/>
      <c r="C1151" s="113"/>
      <c r="D1151" s="222"/>
      <c r="E1151" s="118"/>
      <c r="F1151" s="108"/>
      <c r="G1151" s="101"/>
      <c r="H1151" s="101"/>
      <c r="J1151" s="192"/>
      <c r="K1151" s="125"/>
      <c r="L1151" s="114"/>
      <c r="M1151" s="114"/>
      <c r="N1151" s="238"/>
      <c r="O1151" s="243"/>
      <c r="P1151" s="93"/>
      <c r="Q1151" s="93"/>
      <c r="R1151" s="268" t="str">
        <f t="shared" si="47"/>
        <v/>
      </c>
      <c r="S1151" s="274"/>
      <c r="T1151" s="126"/>
      <c r="U1151" s="127"/>
      <c r="V1151" s="127"/>
      <c r="W1151" s="127"/>
      <c r="X1151" s="127"/>
      <c r="Y1151" s="127"/>
    </row>
    <row r="1152" spans="2:25" ht="15" outlineLevel="2" x14ac:dyDescent="0.25">
      <c r="B1152" s="300"/>
      <c r="C1152" s="108" t="s">
        <v>1430</v>
      </c>
      <c r="D1152" s="222">
        <v>900132197</v>
      </c>
      <c r="E1152" s="101" t="s">
        <v>132</v>
      </c>
      <c r="F1152" s="108"/>
      <c r="G1152" s="101" t="s">
        <v>133</v>
      </c>
      <c r="H1152" s="101" t="s">
        <v>22</v>
      </c>
      <c r="J1152" s="163">
        <v>5692472</v>
      </c>
      <c r="K1152" s="125"/>
      <c r="L1152" s="114">
        <v>45184</v>
      </c>
      <c r="M1152" s="114">
        <f>+L1152+30</f>
        <v>45214</v>
      </c>
      <c r="N1152" s="239">
        <f t="shared" si="49"/>
        <v>5692472</v>
      </c>
      <c r="O1152" s="243">
        <v>2023</v>
      </c>
      <c r="P1152" s="94">
        <f>N1152*VLOOKUP(O1152,IPC_2024!$A:$C,3,FALSE)</f>
        <v>5988480.5440000007</v>
      </c>
      <c r="Q1152" s="92" t="s">
        <v>1420</v>
      </c>
      <c r="R1152" s="268">
        <f t="shared" si="47"/>
        <v>8.9893500252596401E-5</v>
      </c>
      <c r="S1152" s="274" t="s">
        <v>1791</v>
      </c>
      <c r="T1152" s="126"/>
      <c r="U1152" s="127"/>
      <c r="V1152" s="127"/>
      <c r="W1152" s="127"/>
      <c r="X1152" s="127"/>
      <c r="Y1152" s="127"/>
    </row>
    <row r="1153" spans="3:25" s="240" customFormat="1" ht="15" outlineLevel="1" x14ac:dyDescent="0.25">
      <c r="C1153" s="131" t="s">
        <v>1789</v>
      </c>
      <c r="D1153" s="284"/>
      <c r="E1153" s="131"/>
      <c r="F1153" s="131"/>
      <c r="G1153" s="131"/>
      <c r="H1153" s="131"/>
      <c r="I1153" s="131"/>
      <c r="J1153" s="285">
        <f>SUMIF(Q:Q,"TOTAL",J:J)</f>
        <v>61511478838.16938</v>
      </c>
      <c r="K1153" s="286"/>
      <c r="L1153" s="241"/>
      <c r="M1153" s="241"/>
      <c r="N1153" s="285">
        <f>SUMIF(Q:Q,"TOTAL",N:N)</f>
        <v>63871566105.769371</v>
      </c>
      <c r="O1153" s="242"/>
      <c r="P1153" s="285">
        <f>SUMIF(Q:Q,"TOTAL",P:P)</f>
        <v>66617503236.303612</v>
      </c>
      <c r="Q1153" s="287"/>
      <c r="R1153" s="288">
        <f>SUM(R10:R1152)</f>
        <v>1.0000000000000009</v>
      </c>
      <c r="S1153" s="289"/>
      <c r="T1153" s="290"/>
      <c r="U1153" s="291"/>
      <c r="V1153" s="291"/>
      <c r="W1153" s="291"/>
      <c r="X1153" s="291"/>
      <c r="Y1153" s="291"/>
    </row>
    <row r="1154" spans="3:25" x14ac:dyDescent="0.25">
      <c r="I1154" s="97"/>
      <c r="J1154" s="260"/>
      <c r="K1154" s="261"/>
      <c r="L1154" s="260"/>
      <c r="M1154" s="260"/>
      <c r="N1154" s="260"/>
      <c r="O1154" s="262"/>
      <c r="P1154" s="260"/>
      <c r="Q1154" s="260"/>
      <c r="R1154" s="266"/>
      <c r="S1154" s="279"/>
    </row>
    <row r="1155" spans="3:25" x14ac:dyDescent="0.25">
      <c r="C1155" s="95" t="s">
        <v>1794</v>
      </c>
      <c r="I1155" s="97"/>
      <c r="J1155" s="260"/>
      <c r="K1155" s="261"/>
      <c r="L1155" s="260"/>
      <c r="M1155" s="260"/>
      <c r="N1155" s="260"/>
      <c r="O1155" s="262"/>
      <c r="P1155" s="260"/>
      <c r="Q1155" s="260"/>
      <c r="R1155" s="266"/>
      <c r="S1155" s="279"/>
    </row>
    <row r="1156" spans="3:25" x14ac:dyDescent="0.25">
      <c r="I1156" s="97"/>
      <c r="J1156" s="260"/>
      <c r="K1156" s="261"/>
      <c r="L1156" s="260"/>
      <c r="M1156" s="260"/>
      <c r="N1156" s="260"/>
      <c r="O1156" s="262"/>
      <c r="P1156" s="260"/>
      <c r="Q1156" s="260"/>
      <c r="R1156" s="266"/>
      <c r="S1156" s="279"/>
    </row>
    <row r="1157" spans="3:25" x14ac:dyDescent="0.25">
      <c r="I1157" s="97"/>
      <c r="J1157" s="260"/>
      <c r="K1157" s="261"/>
      <c r="L1157" s="260"/>
      <c r="M1157" s="260"/>
      <c r="N1157" s="260"/>
      <c r="O1157" s="262"/>
      <c r="P1157" s="260"/>
      <c r="Q1157" s="260"/>
      <c r="R1157" s="266"/>
      <c r="S1157" s="279"/>
    </row>
    <row r="1158" spans="3:25" x14ac:dyDescent="0.25">
      <c r="I1158" s="97"/>
      <c r="J1158" s="260"/>
      <c r="K1158" s="261"/>
      <c r="L1158" s="260"/>
      <c r="M1158" s="260"/>
      <c r="N1158" s="260"/>
      <c r="O1158" s="262"/>
      <c r="P1158" s="260"/>
      <c r="Q1158" s="260"/>
      <c r="R1158" s="266"/>
      <c r="S1158" s="279"/>
    </row>
    <row r="1159" spans="3:25" x14ac:dyDescent="0.25">
      <c r="I1159" s="97"/>
      <c r="J1159" s="260"/>
      <c r="K1159" s="261"/>
      <c r="L1159" s="260"/>
      <c r="M1159" s="260"/>
      <c r="N1159" s="260"/>
      <c r="O1159" s="262"/>
      <c r="P1159" s="260"/>
      <c r="Q1159" s="260"/>
      <c r="R1159" s="266"/>
      <c r="S1159" s="279"/>
    </row>
    <row r="1160" spans="3:25" x14ac:dyDescent="0.25">
      <c r="I1160" s="97"/>
      <c r="J1160" s="260"/>
      <c r="K1160" s="261"/>
      <c r="L1160" s="260"/>
      <c r="M1160" s="260"/>
      <c r="N1160" s="260"/>
      <c r="O1160" s="262"/>
      <c r="P1160" s="260"/>
      <c r="Q1160" s="260"/>
      <c r="R1160" s="266"/>
      <c r="S1160" s="279"/>
    </row>
    <row r="1161" spans="3:25" x14ac:dyDescent="0.25">
      <c r="I1161" s="97"/>
      <c r="J1161" s="260"/>
      <c r="K1161" s="261"/>
      <c r="L1161" s="260"/>
      <c r="M1161" s="260"/>
      <c r="N1161" s="260"/>
      <c r="O1161" s="262"/>
      <c r="P1161" s="260"/>
      <c r="Q1161" s="260"/>
      <c r="R1161" s="266"/>
      <c r="S1161" s="279"/>
    </row>
    <row r="1162" spans="3:25" x14ac:dyDescent="0.25">
      <c r="I1162" s="97"/>
      <c r="J1162" s="260"/>
      <c r="K1162" s="261"/>
      <c r="L1162" s="260"/>
      <c r="M1162" s="260"/>
      <c r="N1162" s="260"/>
      <c r="O1162" s="262"/>
      <c r="P1162" s="260"/>
      <c r="Q1162" s="260"/>
      <c r="R1162" s="266"/>
      <c r="S1162" s="279"/>
    </row>
    <row r="1163" spans="3:25" x14ac:dyDescent="0.25">
      <c r="I1163" s="97"/>
      <c r="J1163" s="260"/>
      <c r="K1163" s="261"/>
      <c r="L1163" s="260"/>
      <c r="M1163" s="260"/>
      <c r="N1163" s="260"/>
      <c r="O1163" s="262"/>
      <c r="P1163" s="260"/>
      <c r="Q1163" s="260"/>
      <c r="R1163" s="266"/>
      <c r="S1163" s="279"/>
    </row>
    <row r="1164" spans="3:25" x14ac:dyDescent="0.25">
      <c r="I1164" s="97"/>
      <c r="J1164" s="260"/>
      <c r="K1164" s="261"/>
      <c r="L1164" s="260"/>
      <c r="M1164" s="260"/>
      <c r="N1164" s="260"/>
      <c r="O1164" s="262"/>
      <c r="P1164" s="260"/>
      <c r="Q1164" s="260"/>
      <c r="R1164" s="266"/>
      <c r="S1164" s="279"/>
    </row>
    <row r="1165" spans="3:25" x14ac:dyDescent="0.25">
      <c r="I1165" s="97"/>
      <c r="J1165" s="260"/>
      <c r="K1165" s="261"/>
      <c r="L1165" s="260"/>
      <c r="M1165" s="260"/>
      <c r="N1165" s="260"/>
      <c r="O1165" s="262"/>
      <c r="P1165" s="260"/>
      <c r="Q1165" s="260"/>
      <c r="R1165" s="266"/>
      <c r="S1165" s="279"/>
    </row>
    <row r="1166" spans="3:25" x14ac:dyDescent="0.25">
      <c r="I1166" s="97"/>
      <c r="J1166" s="260"/>
      <c r="K1166" s="261"/>
      <c r="L1166" s="260"/>
      <c r="M1166" s="260"/>
      <c r="N1166" s="260"/>
      <c r="O1166" s="262"/>
      <c r="P1166" s="260"/>
      <c r="Q1166" s="260"/>
      <c r="R1166" s="266"/>
      <c r="S1166" s="279"/>
    </row>
    <row r="1167" spans="3:25" x14ac:dyDescent="0.25">
      <c r="I1167" s="97"/>
      <c r="J1167" s="260"/>
      <c r="K1167" s="261"/>
      <c r="L1167" s="260"/>
      <c r="M1167" s="260"/>
      <c r="N1167" s="260"/>
      <c r="O1167" s="262"/>
      <c r="P1167" s="260"/>
      <c r="Q1167" s="260"/>
      <c r="R1167" s="266"/>
      <c r="S1167" s="279"/>
    </row>
    <row r="1168" spans="3:25" x14ac:dyDescent="0.25">
      <c r="I1168" s="97"/>
      <c r="J1168" s="260"/>
      <c r="K1168" s="261"/>
      <c r="L1168" s="260"/>
      <c r="M1168" s="260"/>
      <c r="N1168" s="260"/>
      <c r="O1168" s="262"/>
      <c r="P1168" s="260"/>
      <c r="Q1168" s="260"/>
      <c r="R1168" s="266"/>
      <c r="S1168" s="279"/>
    </row>
    <row r="1169" spans="9:19" x14ac:dyDescent="0.25">
      <c r="I1169" s="97"/>
      <c r="J1169" s="260"/>
      <c r="K1169" s="261"/>
      <c r="L1169" s="260"/>
      <c r="M1169" s="260"/>
      <c r="N1169" s="260"/>
      <c r="O1169" s="262"/>
      <c r="P1169" s="260"/>
      <c r="Q1169" s="260"/>
      <c r="R1169" s="266"/>
      <c r="S1169" s="279"/>
    </row>
    <row r="1170" spans="9:19" x14ac:dyDescent="0.25">
      <c r="I1170" s="97"/>
      <c r="J1170" s="260"/>
      <c r="K1170" s="261"/>
      <c r="L1170" s="260"/>
      <c r="M1170" s="260"/>
      <c r="N1170" s="260"/>
      <c r="O1170" s="262"/>
      <c r="P1170" s="260"/>
      <c r="Q1170" s="260"/>
      <c r="R1170" s="266"/>
      <c r="S1170" s="279"/>
    </row>
    <row r="1171" spans="9:19" x14ac:dyDescent="0.25">
      <c r="I1171" s="97"/>
      <c r="J1171" s="260"/>
      <c r="K1171" s="261"/>
      <c r="L1171" s="260"/>
      <c r="M1171" s="260"/>
      <c r="N1171" s="260"/>
      <c r="O1171" s="262"/>
      <c r="P1171" s="260"/>
      <c r="Q1171" s="260"/>
      <c r="R1171" s="266"/>
      <c r="S1171" s="279"/>
    </row>
    <row r="1172" spans="9:19" x14ac:dyDescent="0.25">
      <c r="I1172" s="97"/>
      <c r="J1172" s="260"/>
      <c r="K1172" s="261"/>
      <c r="L1172" s="260"/>
      <c r="M1172" s="260"/>
      <c r="N1172" s="260"/>
      <c r="O1172" s="262"/>
      <c r="P1172" s="260"/>
      <c r="Q1172" s="260"/>
      <c r="R1172" s="266"/>
      <c r="S1172" s="279"/>
    </row>
    <row r="1173" spans="9:19" x14ac:dyDescent="0.25">
      <c r="I1173" s="97"/>
      <c r="J1173" s="260"/>
      <c r="K1173" s="261"/>
      <c r="L1173" s="260"/>
      <c r="M1173" s="260"/>
      <c r="N1173" s="260"/>
      <c r="O1173" s="262"/>
      <c r="P1173" s="260"/>
      <c r="Q1173" s="260"/>
      <c r="R1173" s="266"/>
      <c r="S1173" s="279"/>
    </row>
    <row r="1174" spans="9:19" x14ac:dyDescent="0.25">
      <c r="I1174" s="97"/>
      <c r="J1174" s="260"/>
      <c r="K1174" s="261"/>
      <c r="L1174" s="260"/>
      <c r="M1174" s="260"/>
      <c r="N1174" s="260"/>
      <c r="O1174" s="262"/>
      <c r="P1174" s="260"/>
      <c r="Q1174" s="260"/>
      <c r="R1174" s="266"/>
      <c r="S1174" s="279"/>
    </row>
    <row r="1175" spans="9:19" x14ac:dyDescent="0.25">
      <c r="I1175" s="97"/>
      <c r="J1175" s="260"/>
      <c r="K1175" s="261"/>
      <c r="L1175" s="260"/>
      <c r="M1175" s="260"/>
      <c r="N1175" s="260"/>
      <c r="O1175" s="262"/>
      <c r="P1175" s="260"/>
      <c r="Q1175" s="260"/>
      <c r="R1175" s="266"/>
      <c r="S1175" s="279"/>
    </row>
    <row r="1176" spans="9:19" x14ac:dyDescent="0.25">
      <c r="I1176" s="97"/>
      <c r="J1176" s="260"/>
      <c r="K1176" s="261"/>
      <c r="L1176" s="260"/>
      <c r="M1176" s="260"/>
      <c r="N1176" s="260"/>
      <c r="O1176" s="262"/>
      <c r="P1176" s="260"/>
      <c r="Q1176" s="260"/>
      <c r="R1176" s="266"/>
      <c r="S1176" s="279"/>
    </row>
    <row r="1177" spans="9:19" x14ac:dyDescent="0.25">
      <c r="I1177" s="97"/>
      <c r="J1177" s="260"/>
      <c r="K1177" s="261"/>
      <c r="L1177" s="260"/>
      <c r="M1177" s="260"/>
      <c r="N1177" s="260"/>
      <c r="O1177" s="262"/>
      <c r="P1177" s="260"/>
      <c r="Q1177" s="260"/>
      <c r="R1177" s="266"/>
      <c r="S1177" s="279"/>
    </row>
    <row r="1178" spans="9:19" x14ac:dyDescent="0.25">
      <c r="I1178" s="97"/>
      <c r="J1178" s="260"/>
      <c r="K1178" s="261"/>
      <c r="L1178" s="260"/>
      <c r="M1178" s="260"/>
      <c r="N1178" s="260"/>
      <c r="O1178" s="262"/>
      <c r="P1178" s="260"/>
      <c r="Q1178" s="260"/>
      <c r="R1178" s="266"/>
      <c r="S1178" s="279"/>
    </row>
    <row r="1179" spans="9:19" x14ac:dyDescent="0.25">
      <c r="I1179" s="97"/>
      <c r="J1179" s="260"/>
      <c r="K1179" s="261"/>
      <c r="L1179" s="260"/>
      <c r="M1179" s="260"/>
      <c r="N1179" s="260"/>
      <c r="O1179" s="262"/>
      <c r="P1179" s="260"/>
      <c r="Q1179" s="260"/>
      <c r="R1179" s="266"/>
      <c r="S1179" s="279"/>
    </row>
    <row r="1180" spans="9:19" x14ac:dyDescent="0.25">
      <c r="I1180" s="97"/>
      <c r="J1180" s="260"/>
      <c r="K1180" s="261"/>
      <c r="L1180" s="260"/>
      <c r="M1180" s="260"/>
      <c r="N1180" s="260"/>
      <c r="O1180" s="262"/>
      <c r="P1180" s="260"/>
      <c r="Q1180" s="260"/>
      <c r="R1180" s="266"/>
      <c r="S1180" s="279"/>
    </row>
    <row r="1181" spans="9:19" x14ac:dyDescent="0.25">
      <c r="I1181" s="97"/>
      <c r="J1181" s="260"/>
      <c r="K1181" s="261"/>
      <c r="L1181" s="260"/>
      <c r="M1181" s="260"/>
      <c r="N1181" s="260"/>
      <c r="O1181" s="262"/>
      <c r="P1181" s="260"/>
      <c r="Q1181" s="260"/>
      <c r="R1181" s="266"/>
      <c r="S1181" s="279"/>
    </row>
    <row r="1182" spans="9:19" x14ac:dyDescent="0.25">
      <c r="I1182" s="97"/>
      <c r="J1182" s="260"/>
      <c r="K1182" s="261"/>
      <c r="L1182" s="260"/>
      <c r="M1182" s="260"/>
      <c r="N1182" s="260"/>
      <c r="O1182" s="262"/>
      <c r="P1182" s="260"/>
      <c r="Q1182" s="260"/>
      <c r="R1182" s="266"/>
      <c r="S1182" s="279"/>
    </row>
    <row r="1183" spans="9:19" x14ac:dyDescent="0.25">
      <c r="I1183" s="97"/>
      <c r="J1183" s="260"/>
      <c r="K1183" s="261"/>
      <c r="L1183" s="260"/>
      <c r="M1183" s="260"/>
      <c r="N1183" s="260"/>
      <c r="O1183" s="262"/>
      <c r="P1183" s="260"/>
      <c r="Q1183" s="260"/>
      <c r="R1183" s="266"/>
      <c r="S1183" s="279"/>
    </row>
    <row r="1184" spans="9:19" x14ac:dyDescent="0.25">
      <c r="I1184" s="97"/>
      <c r="J1184" s="260"/>
      <c r="K1184" s="261"/>
      <c r="L1184" s="260"/>
      <c r="M1184" s="260"/>
      <c r="N1184" s="260"/>
      <c r="O1184" s="262"/>
      <c r="P1184" s="260"/>
      <c r="Q1184" s="260"/>
      <c r="R1184" s="266"/>
      <c r="S1184" s="279"/>
    </row>
    <row r="1185" spans="9:19" x14ac:dyDescent="0.25">
      <c r="I1185" s="97"/>
      <c r="J1185" s="260"/>
      <c r="K1185" s="261"/>
      <c r="L1185" s="260"/>
      <c r="M1185" s="260"/>
      <c r="N1185" s="260"/>
      <c r="O1185" s="262"/>
      <c r="P1185" s="260"/>
      <c r="Q1185" s="260"/>
      <c r="R1185" s="266"/>
      <c r="S1185" s="279"/>
    </row>
    <row r="1186" spans="9:19" x14ac:dyDescent="0.25">
      <c r="I1186" s="97"/>
      <c r="J1186" s="260"/>
      <c r="K1186" s="261"/>
      <c r="L1186" s="260"/>
      <c r="M1186" s="260"/>
      <c r="N1186" s="260"/>
      <c r="O1186" s="262"/>
      <c r="P1186" s="260"/>
      <c r="Q1186" s="260"/>
      <c r="R1186" s="266"/>
      <c r="S1186" s="279"/>
    </row>
    <row r="1187" spans="9:19" x14ac:dyDescent="0.25">
      <c r="I1187" s="97"/>
      <c r="J1187" s="260"/>
      <c r="K1187" s="261"/>
      <c r="L1187" s="260"/>
      <c r="M1187" s="260"/>
      <c r="N1187" s="260"/>
      <c r="O1187" s="262"/>
      <c r="P1187" s="260"/>
      <c r="Q1187" s="260"/>
      <c r="R1187" s="266"/>
      <c r="S1187" s="279"/>
    </row>
    <row r="1188" spans="9:19" x14ac:dyDescent="0.25">
      <c r="I1188" s="97"/>
      <c r="J1188" s="260"/>
      <c r="K1188" s="261"/>
      <c r="L1188" s="260"/>
      <c r="M1188" s="260"/>
      <c r="N1188" s="260"/>
      <c r="O1188" s="262"/>
      <c r="P1188" s="260"/>
      <c r="Q1188" s="260"/>
      <c r="R1188" s="266"/>
      <c r="S1188" s="279"/>
    </row>
    <row r="1189" spans="9:19" x14ac:dyDescent="0.25">
      <c r="I1189" s="97"/>
      <c r="J1189" s="260"/>
      <c r="K1189" s="261"/>
      <c r="L1189" s="260"/>
      <c r="M1189" s="260"/>
      <c r="N1189" s="260"/>
      <c r="O1189" s="262"/>
      <c r="P1189" s="260"/>
      <c r="Q1189" s="260"/>
      <c r="R1189" s="266"/>
      <c r="S1189" s="279"/>
    </row>
    <row r="1190" spans="9:19" x14ac:dyDescent="0.25">
      <c r="I1190" s="97"/>
      <c r="J1190" s="260"/>
      <c r="K1190" s="261"/>
      <c r="L1190" s="260"/>
      <c r="M1190" s="260"/>
      <c r="N1190" s="260"/>
      <c r="O1190" s="262"/>
      <c r="P1190" s="260"/>
      <c r="Q1190" s="260"/>
      <c r="R1190" s="266"/>
      <c r="S1190" s="279"/>
    </row>
    <row r="1191" spans="9:19" x14ac:dyDescent="0.25">
      <c r="I1191" s="97"/>
      <c r="J1191" s="260"/>
      <c r="K1191" s="261"/>
      <c r="L1191" s="260"/>
      <c r="M1191" s="260"/>
      <c r="N1191" s="260"/>
      <c r="O1191" s="262"/>
      <c r="P1191" s="260"/>
      <c r="Q1191" s="260"/>
      <c r="R1191" s="266"/>
      <c r="S1191" s="279"/>
    </row>
  </sheetData>
  <mergeCells count="5">
    <mergeCell ref="B5:B182"/>
    <mergeCell ref="B184:B202"/>
    <mergeCell ref="B204:B281"/>
    <mergeCell ref="B283:B298"/>
    <mergeCell ref="B300:B1152"/>
  </mergeCells>
  <hyperlinks>
    <hyperlink ref="G1017" r:id="rId1" xr:uid="{C1E1A1F2-6EC3-45B5-A600-75A32631E276}"/>
    <hyperlink ref="G799" r:id="rId2" xr:uid="{92005CAC-224A-4023-B2FB-8FD590A64BA9}"/>
    <hyperlink ref="G940" r:id="rId3" xr:uid="{11D8A747-B9CA-4123-B7FB-BB89B2CAAEF9}"/>
    <hyperlink ref="G1016" r:id="rId4" xr:uid="{B8563CB8-8238-48BA-ACB6-712209943C55}"/>
    <hyperlink ref="G936" r:id="rId5" xr:uid="{284C04FC-8670-4CAD-84A7-395EFC38E71A}"/>
    <hyperlink ref="G937" r:id="rId6" xr:uid="{3DF239DC-8DDD-4292-B22F-872C6EFEAD4E}"/>
    <hyperlink ref="G938" r:id="rId7" xr:uid="{C23DA529-4685-40BB-B2C9-866301A255BC}"/>
    <hyperlink ref="G939" r:id="rId8" xr:uid="{3DBF3A67-E074-4893-B96C-78CE7FC8EDF5}"/>
    <hyperlink ref="G143:G152" r:id="rId9" display="edgarusacero@yahoo.com" xr:uid="{954335A0-8B37-4C30-B36F-198968D589FB}"/>
    <hyperlink ref="G1049" r:id="rId10" xr:uid="{F80043D1-5151-4791-A14A-F2FE8271D468}"/>
    <hyperlink ref="G968" r:id="rId11" xr:uid="{96DCBB7A-773E-43CA-9122-A5DF0445F67B}"/>
    <hyperlink ref="G966" r:id="rId12" xr:uid="{19C63637-09B4-4906-9C06-8633D0922580}"/>
    <hyperlink ref="G965" r:id="rId13" xr:uid="{84C3E126-B635-4034-AA2F-74C715E8A03F}"/>
    <hyperlink ref="G964" r:id="rId14" xr:uid="{B332CA20-7F15-49F4-98CD-6546B47CAE23}"/>
    <hyperlink ref="G963" r:id="rId15" xr:uid="{FA519ABC-BE07-4804-AEB9-41F243AB5FA3}"/>
    <hyperlink ref="G962" r:id="rId16" xr:uid="{FC30B537-919C-4351-84E7-F15CE8D51109}"/>
    <hyperlink ref="G812" r:id="rId17" xr:uid="{FC5C87BA-91D5-4ED2-A368-1CB01CF577CC}"/>
    <hyperlink ref="G1125" r:id="rId18" xr:uid="{FEFA6648-C3DC-4E2B-BE3D-02C19A381D34}"/>
    <hyperlink ref="G1124" r:id="rId19" xr:uid="{96BB8111-C0F2-4E2C-B6B5-C6ADB6EFF718}"/>
    <hyperlink ref="G1123" r:id="rId20" xr:uid="{710EA9E6-D80F-43DF-B337-A4DAFDFA2360}"/>
    <hyperlink ref="G1010" r:id="rId21" xr:uid="{EE468B3C-7866-4A23-8BD4-9D61AB1291AA}"/>
    <hyperlink ref="G971" r:id="rId22" xr:uid="{0613B212-93AE-4E5E-A320-0537E1ED470C}"/>
    <hyperlink ref="G70" r:id="rId23" xr:uid="{57BE5943-7F80-485E-9789-81FDBC44262C}"/>
    <hyperlink ref="G111" r:id="rId24" xr:uid="{C217D700-596D-4E9B-BDCA-3A1379FAB94D}"/>
    <hyperlink ref="G23" r:id="rId25" xr:uid="{A80D04D6-75D4-4E89-8B51-7B42A006B268}"/>
    <hyperlink ref="G139" r:id="rId26" xr:uid="{237DF572-4559-4DBE-9E2F-3257FF6D8D27}"/>
    <hyperlink ref="G181" r:id="rId27" xr:uid="{209F9678-082E-40E0-AA1C-E99340457142}"/>
    <hyperlink ref="G59" r:id="rId28" xr:uid="{302F6A69-E1A2-4F1A-8FD1-387BB25CF809}"/>
    <hyperlink ref="G128" r:id="rId29" xr:uid="{84EEBC97-DE06-4FE3-9E7A-6C199BB2F176}"/>
    <hyperlink ref="G167" r:id="rId30" xr:uid="{5732331B-8978-4961-A476-F4F6F3A2FCBF}"/>
    <hyperlink ref="G166" r:id="rId31" xr:uid="{BD0801BE-0516-4F9F-AC62-783726ABB1B9}"/>
    <hyperlink ref="G180" r:id="rId32" xr:uid="{BC66F16E-F355-4B26-BBBE-3690A69F51C4}"/>
    <hyperlink ref="G110" r:id="rId33" xr:uid="{45A55178-1E7F-45A5-955A-F43F3A798068}"/>
    <hyperlink ref="G138" r:id="rId34" xr:uid="{DD01FE6C-A47F-4CD0-9FD4-18E215BD76D9}"/>
    <hyperlink ref="G76" r:id="rId35" xr:uid="{2681A466-41F3-4546-B0F4-A200A3D99F9E}"/>
    <hyperlink ref="G22" r:id="rId36" xr:uid="{2BE7EBC7-8313-4470-9604-ED1E29C84EB5}"/>
    <hyperlink ref="G69" r:id="rId37" xr:uid="{DA9EFFB6-51DC-44DF-914A-BE4DA6BF41C9}"/>
    <hyperlink ref="G109" r:id="rId38" xr:uid="{8DB35147-0703-43A6-B7B6-D622A6BF9A16}"/>
    <hyperlink ref="G165" r:id="rId39" xr:uid="{8AE58C96-AB71-4ECA-902A-EA5CE70B004C}"/>
    <hyperlink ref="G75" r:id="rId40" xr:uid="{F54775F8-D412-419B-897F-1B4F939EE315}"/>
    <hyperlink ref="G21" r:id="rId41" xr:uid="{607DEEE5-7FAD-4030-8B29-FD4B4F09B0FB}"/>
    <hyperlink ref="G137" r:id="rId42" xr:uid="{80B2BA94-E91A-4D78-BC06-695DBDD66B96}"/>
    <hyperlink ref="G68" r:id="rId43" xr:uid="{A14ABE1F-A958-48C0-B27D-F5F1468ADFCC}"/>
    <hyperlink ref="G74" r:id="rId44" xr:uid="{C1F9ADCA-9729-40A4-8CF0-CB548563D336}"/>
    <hyperlink ref="G179" r:id="rId45" xr:uid="{CF563EC3-35DC-42C4-804F-032C3AD4A04D}"/>
    <hyperlink ref="G136" r:id="rId46" xr:uid="{1FC4E2D6-5A42-43EB-9123-8EB8CEC4B09C}"/>
    <hyperlink ref="G108" r:id="rId47" xr:uid="{8F5EBCB8-11CB-4C04-85FF-FED4B6E4A7C2}"/>
    <hyperlink ref="G20" r:id="rId48" xr:uid="{16CBE89F-548C-4011-8E6A-60A302921312}"/>
    <hyperlink ref="G164" r:id="rId49" xr:uid="{C9E04455-4F72-4A09-8A55-F9B623962583}"/>
    <hyperlink ref="G107" r:id="rId50" xr:uid="{070265FC-7191-4BC6-99C8-6E6F9DE1ECCC}"/>
    <hyperlink ref="G58" r:id="rId51" xr:uid="{0BABADB5-CFB6-4D34-9082-2541CF1E4936}"/>
    <hyperlink ref="G127" r:id="rId52" xr:uid="{B4E982B2-70EC-4133-BBA0-C545FEC0F4FE}"/>
    <hyperlink ref="G19" r:id="rId53" xr:uid="{EB3ECD3F-60E9-4146-B159-4345F01C7D0C}"/>
    <hyperlink ref="G135" r:id="rId54" xr:uid="{CD5C5F40-15CA-48E6-8E13-0D1A8218227F}"/>
    <hyperlink ref="G178" r:id="rId55" xr:uid="{D6ADF098-438B-4605-8356-98F6E801F2BB}"/>
    <hyperlink ref="G163" r:id="rId56" xr:uid="{F32430D6-91AE-4E20-A809-806CC1ABA554}"/>
    <hyperlink ref="G73" r:id="rId57" xr:uid="{803874C4-40CA-403E-9C33-A0E167F1760B}"/>
    <hyperlink ref="G1012" r:id="rId58" xr:uid="{7B64DE42-A36D-47A0-A967-341EA1C7B26D}"/>
    <hyperlink ref="G1029" r:id="rId59" xr:uid="{7424A147-4188-4514-945D-ADAB731CF3C9}"/>
    <hyperlink ref="G1020" r:id="rId60" xr:uid="{DDB497AC-171A-4561-81AB-CC86F749AED4}"/>
    <hyperlink ref="G1129" r:id="rId61" xr:uid="{683C9EBB-EF11-4B2C-B261-26C0F7785397}"/>
    <hyperlink ref="G1102" r:id="rId62" xr:uid="{85E35A54-9867-485A-8AC4-3E46EAED2A48}"/>
    <hyperlink ref="G1050" r:id="rId63" xr:uid="{B4263503-A8C0-4A99-850E-FBC6FB75DC4E}"/>
    <hyperlink ref="G813" r:id="rId64" xr:uid="{BB30D7CC-8A2E-4CA7-9500-EB8CE68F47C7}"/>
    <hyperlink ref="G1126" r:id="rId65" xr:uid="{22FE778A-1152-4574-99F8-63864DE9D2F8}"/>
    <hyperlink ref="G1047" r:id="rId66" xr:uid="{51CDF922-B706-4792-951B-583325B0A435}"/>
    <hyperlink ref="G1065" r:id="rId67" xr:uid="{FE6E06F9-D68E-41E8-A878-77F83810AC4B}"/>
    <hyperlink ref="G909" r:id="rId68" xr:uid="{7D9BAE17-375B-4DA3-B289-8F2DB8247D01}"/>
    <hyperlink ref="G910" r:id="rId69" xr:uid="{4AB53896-3E63-44AA-831C-6961C9278518}"/>
    <hyperlink ref="G972" r:id="rId70" xr:uid="{47EB56C7-CCEE-4550-837D-A5DEF7D412D7}"/>
    <hyperlink ref="G77" r:id="rId71" xr:uid="{435E076A-20DD-460D-B207-79574878F323}"/>
    <hyperlink ref="G57" r:id="rId72" xr:uid="{2A215A5D-C169-45DA-BA91-DFC630A26AE8}"/>
    <hyperlink ref="G758" r:id="rId73" xr:uid="{50C72346-1517-4806-A986-A49681E958E0}"/>
    <hyperlink ref="G1035" r:id="rId74" xr:uid="{743229F0-42CE-4061-85FD-AAA6DCB16301}"/>
    <hyperlink ref="G562" r:id="rId75" display="mailto:alvaro.bohorquez@pazdelrio.com.co" xr:uid="{F697C875-97F2-48D5-B1EF-766C26875207}"/>
    <hyperlink ref="G659" r:id="rId76" xr:uid="{CE00E3A9-52FF-4E96-B342-8C1C421E393E}"/>
    <hyperlink ref="G755" r:id="rId77" xr:uid="{C3F6B5A2-20A4-4A75-9D0E-243DBEB7ADE1}"/>
    <hyperlink ref="G631" r:id="rId78" xr:uid="{A999958F-78B4-495E-A12D-8C85C74107CC}"/>
    <hyperlink ref="G595" r:id="rId79" xr:uid="{3461DC12-8D19-4BAB-8F8B-6EFF7546772C}"/>
    <hyperlink ref="G637" r:id="rId80" xr:uid="{1C161F46-C181-4399-8DB4-61FD76558469}"/>
    <hyperlink ref="G638" r:id="rId81" xr:uid="{D14770B4-56B9-4C49-9B9B-BD5FA7F07045}"/>
    <hyperlink ref="G639" r:id="rId82" xr:uid="{986B9456-1529-4DC5-8730-5CC6CBB17D52}"/>
    <hyperlink ref="G640" r:id="rId83" xr:uid="{7FDC6E5F-48A8-4E66-810B-1C8CD0F1500D}"/>
    <hyperlink ref="G641" r:id="rId84" xr:uid="{BCC8713C-2955-46FF-9FAB-F32F906B9ECF}"/>
    <hyperlink ref="G642" r:id="rId85" xr:uid="{6E8A7B07-492C-4CFE-8EB6-1133214F79F1}"/>
    <hyperlink ref="G643" r:id="rId86" xr:uid="{4621F2B4-FABE-4FF0-8825-774716925F3C}"/>
    <hyperlink ref="G644" r:id="rId87" xr:uid="{598C7F25-BF12-42AB-86C2-925F3B237EF6}"/>
    <hyperlink ref="G645" r:id="rId88" xr:uid="{F6365D61-A44B-4312-B138-E59A24B7CF7D}"/>
    <hyperlink ref="G646" r:id="rId89" xr:uid="{756CD698-374E-4058-B9A2-F7BF67861E93}"/>
    <hyperlink ref="G647" r:id="rId90" xr:uid="{0BABC341-E661-4637-9A47-E7B9948C02B1}"/>
    <hyperlink ref="G648" r:id="rId91" xr:uid="{E99F3680-B2A6-49A4-962C-2C4210DEB3B2}"/>
    <hyperlink ref="G649" r:id="rId92" xr:uid="{4A15089C-A79B-452C-8DBD-7C4E64C24420}"/>
    <hyperlink ref="G650" r:id="rId93" xr:uid="{8F080969-2B59-4504-B8BB-9FA42BF5F127}"/>
    <hyperlink ref="G651" r:id="rId94" xr:uid="{6763A3B5-8185-4464-837C-0143DD01C207}"/>
    <hyperlink ref="G652" r:id="rId95" xr:uid="{67A3D9B2-7A44-401F-A892-B13D641C2DC7}"/>
    <hyperlink ref="G653" r:id="rId96" xr:uid="{2E2ACFD5-AEC3-4FCE-B229-EED7130ED83D}"/>
    <hyperlink ref="G654" r:id="rId97" xr:uid="{66045A66-A070-4A66-9A3B-7C79BF40F7F5}"/>
    <hyperlink ref="G655" r:id="rId98" xr:uid="{B5F5A86C-446C-4B77-834F-34C15CFA4E25}"/>
    <hyperlink ref="G656" r:id="rId99" xr:uid="{C70FF3A1-7D3E-43D1-AAED-6C954D0E589E}"/>
    <hyperlink ref="G657" r:id="rId100" xr:uid="{8D72EA05-A685-4CFF-8F29-AE4C20111078}"/>
    <hyperlink ref="G658" r:id="rId101" xr:uid="{EFAFECF4-1654-41E5-929B-1F79C13AFBA6}"/>
    <hyperlink ref="G599" r:id="rId102" display="amparo.arroyave@conaldesa.com.co" xr:uid="{CB027104-403B-4BC8-BD92-914D01F16D84}"/>
    <hyperlink ref="G600" r:id="rId103" xr:uid="{5373C00A-25E1-4235-9227-CDD1999B0CE3}"/>
    <hyperlink ref="G601" r:id="rId104" xr:uid="{9DADBC4B-2C8F-4F59-8D5D-A9FCF07E11D6}"/>
    <hyperlink ref="G602" r:id="rId105" xr:uid="{14BF71CF-DBF5-4F16-ACA0-779E32E9AC68}"/>
    <hyperlink ref="G603" r:id="rId106" xr:uid="{7E11ED89-E8BC-49DB-B321-40F79E74F897}"/>
    <hyperlink ref="G604" r:id="rId107" xr:uid="{BF14620E-E7E4-45E1-95CA-07E98117F2C3}"/>
    <hyperlink ref="G605" r:id="rId108" xr:uid="{527BD0DD-E616-478E-AB8C-CB2C0909CD3F}"/>
    <hyperlink ref="G606" r:id="rId109" xr:uid="{40219DD0-2229-48FD-9C4F-5D97E0984D1D}"/>
    <hyperlink ref="G607" r:id="rId110" xr:uid="{2FDAA99E-C27C-478B-9453-9BF617564DE3}"/>
    <hyperlink ref="G608" r:id="rId111" xr:uid="{94A627E7-2FD1-4388-A9E3-29A061C7487C}"/>
    <hyperlink ref="G609" r:id="rId112" xr:uid="{97B9A5F4-D0F5-4529-8637-5833F1FA0B4C}"/>
    <hyperlink ref="G610" r:id="rId113" xr:uid="{221D7D38-C339-426D-8DB9-5347C6732BA6}"/>
    <hyperlink ref="G611" r:id="rId114" xr:uid="{687FA28E-D8F0-45E8-9190-4E8902F2CE06}"/>
    <hyperlink ref="G612" r:id="rId115" xr:uid="{C3A661E5-7299-4A40-A0FC-5CB97B52E6F3}"/>
    <hyperlink ref="G613" r:id="rId116" xr:uid="{03AAFE1D-4EA2-4E95-807D-16805C4BD4C5}"/>
    <hyperlink ref="G614" r:id="rId117" xr:uid="{0E86F25D-BF05-4FA6-A8E2-5C4AA61E5B49}"/>
    <hyperlink ref="G615" r:id="rId118" xr:uid="{4A498752-D944-4C3D-9790-D9DC384E4289}"/>
    <hyperlink ref="G744" r:id="rId119" xr:uid="{ADE582A4-BE5C-494B-9160-5F26D8C700B0}"/>
    <hyperlink ref="G745" r:id="rId120" xr:uid="{0C326B9F-C55E-41FC-A8C9-5CCFBA54E2A4}"/>
    <hyperlink ref="G746" r:id="rId121" xr:uid="{B343EA78-9F94-4772-BC52-F4ECA5EA7267}"/>
    <hyperlink ref="G747" r:id="rId122" xr:uid="{2EAF213F-6004-494E-B240-34EADC4FD44C}"/>
    <hyperlink ref="G748" r:id="rId123" xr:uid="{A74BCDDD-CEF2-494E-B428-1AF0D4C842D1}"/>
    <hyperlink ref="G749" r:id="rId124" xr:uid="{A986B54E-F641-4407-BB1E-BB80DD035D1B}"/>
    <hyperlink ref="G750" r:id="rId125" xr:uid="{DBA656EC-DED2-4F0F-855B-94401663AC53}"/>
    <hyperlink ref="G751" r:id="rId126" xr:uid="{3F93C0D2-10F8-4AAC-B4E5-30C659930F18}"/>
    <hyperlink ref="G752" r:id="rId127" xr:uid="{7596EA37-21D3-4B4A-8AE8-6EF10DEBC267}"/>
    <hyperlink ref="G753" r:id="rId128" xr:uid="{3127119D-E1CD-4D1F-8E9A-F0FB8D13B35C}"/>
    <hyperlink ref="G754" r:id="rId129" xr:uid="{6E7D1752-1B86-4374-8960-4C7721586831}"/>
    <hyperlink ref="G1014" r:id="rId130" xr:uid="{C6391571-8278-4EE9-898A-575AAD79AA36}"/>
    <hyperlink ref="G887" r:id="rId131" xr:uid="{A3246945-6D8F-49BB-82B2-A819BE48C066}"/>
    <hyperlink ref="G883" r:id="rId132" xr:uid="{14EBCC84-91BD-4661-9C9E-D3F67961376D}"/>
    <hyperlink ref="G882" r:id="rId133" xr:uid="{D474F72B-2BD0-41A3-8A1D-EF526CA0267D}"/>
    <hyperlink ref="G881" r:id="rId134" xr:uid="{A4AAF9BF-AB0A-4312-9668-A0A15F9D24BF}"/>
    <hyperlink ref="G880" r:id="rId135" xr:uid="{B2435B93-A56E-4258-9785-D24BD515D53A}"/>
    <hyperlink ref="G879" r:id="rId136" xr:uid="{79D167E5-6113-4EBC-BFF5-439B049353F1}"/>
    <hyperlink ref="G878" r:id="rId137" xr:uid="{22137596-8629-44E1-9385-797EC3F6BF7B}"/>
    <hyperlink ref="G877" r:id="rId138" xr:uid="{7A5711CA-B293-437C-BCEE-A1F50589DC6E}"/>
    <hyperlink ref="G876" r:id="rId139" xr:uid="{5DAF1940-C91F-4E3C-8F2D-9CE109ABF234}"/>
    <hyperlink ref="G875" r:id="rId140" xr:uid="{B625BA88-939A-4358-AA30-8AD1E90E1EFA}"/>
    <hyperlink ref="G858" r:id="rId141" xr:uid="{CE49F889-2175-4949-B200-78171CA1539F}"/>
    <hyperlink ref="G943" r:id="rId142" xr:uid="{1B19D5C7-A24C-4180-AF4B-72530AF72C8F}"/>
    <hyperlink ref="G884" r:id="rId143" xr:uid="{01A4F71D-B4FE-4554-A5E9-7DEB99A25EFA}"/>
    <hyperlink ref="G859" r:id="rId144" xr:uid="{AE876962-ACA9-4FC2-9D6C-08D480D9942D}"/>
    <hyperlink ref="G944" r:id="rId145" xr:uid="{C0A91C48-81B0-454C-8C21-6257D2DACD6D}"/>
    <hyperlink ref="G588" r:id="rId146" xr:uid="{B495A38D-D264-4C21-B33B-2E6973B78F3D}"/>
    <hyperlink ref="G587" r:id="rId147" xr:uid="{D39D549A-71B5-42A4-9D9F-7E1F37AADE30}"/>
    <hyperlink ref="G586" r:id="rId148" xr:uid="{8D95AF7E-2C59-4E98-B19A-72B579D10E12}"/>
    <hyperlink ref="G585" r:id="rId149" xr:uid="{DD510E2E-36E0-441F-93A8-A7E30C9E4851}"/>
    <hyperlink ref="G584" r:id="rId150" xr:uid="{776F917E-1AC3-438C-A9C6-2506DFE089E4}"/>
    <hyperlink ref="G583" r:id="rId151" xr:uid="{8AE7BCCA-1040-453A-95F2-BCD33FF3D146}"/>
    <hyperlink ref="G582" r:id="rId152" xr:uid="{9F74840D-A964-4FC8-A2A5-512B88ADB329}"/>
    <hyperlink ref="G581" r:id="rId153" xr:uid="{C3CA15DE-3E48-4577-8CEC-869370C28589}"/>
    <hyperlink ref="G580" r:id="rId154" xr:uid="{44FBC1F9-10AF-468C-B6FF-F4FF19AECAA7}"/>
    <hyperlink ref="G579" r:id="rId155" xr:uid="{E107E3D5-3133-441E-82A4-231489916FB5}"/>
    <hyperlink ref="G578" r:id="rId156" xr:uid="{6CFA160C-9878-4D0A-A379-C4581BA9A515}"/>
    <hyperlink ref="G577" r:id="rId157" xr:uid="{6418085F-BADB-43C5-9032-7E331CAE75EA}"/>
    <hyperlink ref="G576" r:id="rId158" xr:uid="{24B28558-CC2B-40D3-AA5E-74914EF20DF3}"/>
    <hyperlink ref="G575" r:id="rId159" xr:uid="{F0C0220B-0D68-452B-9E3F-A28122FA8E85}"/>
    <hyperlink ref="G979" r:id="rId160" xr:uid="{3AD41C5A-AC33-4A59-A6DA-EB7584C047E0}"/>
    <hyperlink ref="G978" r:id="rId161" xr:uid="{170ABA1A-C947-424C-B375-E9A2FE7F532E}"/>
    <hyperlink ref="G977" r:id="rId162" xr:uid="{76EDDDDB-535B-4209-BE7D-35263260E84E}"/>
    <hyperlink ref="G980" r:id="rId163" xr:uid="{B82EA14A-73BD-4E04-B6CC-05C72E98FDB2}"/>
    <hyperlink ref="G1138" r:id="rId164" xr:uid="{4714CDD9-68E1-4ED7-B86F-508F9B57C895}"/>
    <hyperlink ref="G1137" r:id="rId165" xr:uid="{11A6C3EB-31CB-4B2A-A44B-44894798AAFC}"/>
    <hyperlink ref="G1136" r:id="rId166" xr:uid="{2E26BFCF-3E86-4E7F-9A15-3934630A64EB}"/>
    <hyperlink ref="G1135" r:id="rId167" xr:uid="{F5A61BB9-2258-4860-AEF9-C494ADD729D4}"/>
    <hyperlink ref="G902" r:id="rId168" xr:uid="{DFA1758E-85DB-4C42-BB88-F78AC62729DB}"/>
    <hyperlink ref="G901" r:id="rId169" xr:uid="{76A3F318-0C69-467B-B6DE-DC9588F45300}"/>
    <hyperlink ref="G894" r:id="rId170" xr:uid="{A1AAEF42-8961-453B-ABCB-A6BF7B23642B}"/>
    <hyperlink ref="G893" r:id="rId171" xr:uid="{A0BA691F-493E-4D31-BB4D-87F0B684A6B9}"/>
    <hyperlink ref="G1036" r:id="rId172" xr:uid="{1B6E4514-EDE3-48D6-8512-4153C6FDD811}"/>
    <hyperlink ref="G710" r:id="rId173" xr:uid="{9D9364F1-8F22-4073-9824-13EAEF308B36}"/>
    <hyperlink ref="G903" r:id="rId174" xr:uid="{4A8181A6-746A-4616-9393-30486040F9EE}"/>
    <hyperlink ref="G1073" r:id="rId175" xr:uid="{02FA148E-B265-4E08-8671-2262BF9CD559}"/>
    <hyperlink ref="G895" r:id="rId176" xr:uid="{DB6F2C0E-18DD-48C2-B655-1C32F64E4F85}"/>
    <hyperlink ref="G896" r:id="rId177" xr:uid="{86758E77-BA75-4975-BF12-BADDE42576E8}"/>
    <hyperlink ref="G897" r:id="rId178" xr:uid="{00762217-00E8-4CB5-9E99-CEEF0EBDD4FC}"/>
    <hyperlink ref="G898" r:id="rId179" xr:uid="{737357AC-8972-425B-B6AB-18BDEDBACFD1}"/>
    <hyperlink ref="G904" r:id="rId180" xr:uid="{8D26A6D3-DDC0-4EBA-A367-4BB13EB84D90}"/>
    <hyperlink ref="G684" r:id="rId181" xr:uid="{91121F4F-67F7-41C1-93E2-880ED60A778C}"/>
    <hyperlink ref="G732" r:id="rId182" xr:uid="{11720B3B-072A-49CC-BFD0-1908B86CCB3C}"/>
    <hyperlink ref="G692" r:id="rId183" xr:uid="{311A5516-0D27-4EA0-86C6-5DFE767B2B5E}"/>
    <hyperlink ref="G632" r:id="rId184" xr:uid="{FDFEB394-4128-403F-AA6C-08B24E04C507}"/>
    <hyperlink ref="G593" r:id="rId185" xr:uid="{1997F936-8236-4987-864F-9B5FDD0C38C9}"/>
    <hyperlink ref="G714" r:id="rId186" xr:uid="{B098521E-063F-4B32-8E3D-09F87BEB3109}"/>
    <hyperlink ref="G629" r:id="rId187" xr:uid="{454FF25A-703A-4605-86FC-55223E24D909}"/>
    <hyperlink ref="G759" r:id="rId188" xr:uid="{491AB6B1-63FD-47C0-90AC-843204FFD534}"/>
    <hyperlink ref="G718" r:id="rId189" xr:uid="{F69960D0-613B-4ABB-A6B2-06FDF42DCC74}"/>
    <hyperlink ref="G668" r:id="rId190" xr:uid="{BDB9A5AA-142D-48D2-9D82-A8E6CED46295}"/>
    <hyperlink ref="G662" r:id="rId191" xr:uid="{39B2C80E-5564-445C-B8AC-E1A40FE2913B}"/>
    <hyperlink ref="G666" r:id="rId192" xr:uid="{E36F7AE8-CD6B-42D5-906C-4E5D99776E9E}"/>
    <hyperlink ref="G686" r:id="rId193" xr:uid="{BCC200E0-2BE0-4C0B-886F-D22FEE8E31C1}"/>
    <hyperlink ref="G690" r:id="rId194" xr:uid="{CCEF5D44-30A8-40D9-96A1-E923CF8D7DAB}"/>
    <hyperlink ref="G700" r:id="rId195" xr:uid="{E7B9652B-712B-4E97-934D-B37555AF9DD5}"/>
    <hyperlink ref="G712" r:id="rId196" xr:uid="{4D74B91E-D628-4323-9C37-7307F94A1456}"/>
    <hyperlink ref="G696" r:id="rId197" xr:uid="{83BFDEAF-A1A3-4EC3-8A00-5FD3BD568D57}"/>
    <hyperlink ref="G664" r:id="rId198" xr:uid="{6E648EC6-DF68-44E2-8B62-A8A0AB9C475A}"/>
    <hyperlink ref="G625" r:id="rId199" xr:uid="{44DA7B9C-6DDF-491C-9E56-D72DF34AFB38}"/>
    <hyperlink ref="G742" r:id="rId200" xr:uid="{07A4DF36-2DED-4F20-9530-8E06AF0EA483}"/>
    <hyperlink ref="G560" r:id="rId201" xr:uid="{EC3B1852-5EC2-4FA1-B8D3-E0787AAA5FD7}"/>
    <hyperlink ref="G704" r:id="rId202" xr:uid="{39E548F9-E881-48D9-99C4-AD7130B06A84}"/>
    <hyperlink ref="G597" r:id="rId203" xr:uid="{FC0A4C36-8FFA-4F24-9984-C016560BDCD4}"/>
    <hyperlink ref="G706" r:id="rId204" xr:uid="{7EE9BAB8-D705-40D9-BE0C-4DE11348CED3}"/>
    <hyperlink ref="G627" r:id="rId205" xr:uid="{7E37640F-188A-419E-B40E-DA672DC94D4F}"/>
    <hyperlink ref="G708" r:id="rId206" xr:uid="{27A89070-E5A0-49CA-88A8-684807BEDE0A}"/>
    <hyperlink ref="G730" r:id="rId207" xr:uid="{75851B14-8FEE-4248-9335-BE0209D1A5AB}"/>
    <hyperlink ref="G764" r:id="rId208" xr:uid="{6F368593-9538-4308-A734-D2F1B6E3845B}"/>
    <hyperlink ref="G38" r:id="rId209" xr:uid="{4801E0C6-B18B-428E-9284-9DE7D5586C5C}"/>
    <hyperlink ref="G37" r:id="rId210" xr:uid="{9EB14398-DDF9-48DF-9A26-DB636C630474}"/>
    <hyperlink ref="G36" r:id="rId211" xr:uid="{BF4E5F42-0FC9-40C2-9576-EB3C27B0DCCB}"/>
    <hyperlink ref="G35" r:id="rId212" xr:uid="{8D94516B-5C47-492F-972F-40CD144C0A56}"/>
    <hyperlink ref="G34" r:id="rId213" xr:uid="{955FF86A-2892-4EFD-90EA-BA4687D3C9F1}"/>
    <hyperlink ref="G153" r:id="rId214" xr:uid="{846C02C2-9C6E-4470-9E45-2CEF0A7F724F}"/>
    <hyperlink ref="G152" r:id="rId215" xr:uid="{B8A4A7EB-4734-43EB-BCEE-820013DC6C6F}"/>
    <hyperlink ref="G151" r:id="rId216" xr:uid="{97706F0F-38DB-4D29-9309-3E460966A245}"/>
    <hyperlink ref="G149" r:id="rId217" xr:uid="{7604F9EA-DAE9-4104-BFBF-40BD563BEB14}"/>
    <hyperlink ref="G175" r:id="rId218" xr:uid="{6A5D3B37-E3A9-40A5-AF76-7D76D0A960F3}"/>
    <hyperlink ref="G174" r:id="rId219" xr:uid="{02136193-062F-4E52-AD0F-5AB5A08F431A}"/>
    <hyperlink ref="G173" r:id="rId220" xr:uid="{CC103028-A14C-4452-9BE9-3846C0AB9627}"/>
    <hyperlink ref="G172" r:id="rId221" xr:uid="{9F393169-834F-45F7-B0A5-17EDDEEEA1A3}"/>
    <hyperlink ref="G171" r:id="rId222" xr:uid="{22913377-09AF-4179-8FD5-228F2C24AEF6}"/>
    <hyperlink ref="G170" r:id="rId223" xr:uid="{1CA7A88E-8D6C-4DEE-B154-17EDCB80BBA2}"/>
    <hyperlink ref="G770" r:id="rId224" xr:uid="{655A2768-8F7E-4E6C-8A49-02924C855D7E}"/>
    <hyperlink ref="G778" r:id="rId225" xr:uid="{98F33C10-B49A-454B-AF26-93F3ACD15D19}"/>
    <hyperlink ref="G826" r:id="rId226" xr:uid="{D32A6484-8D37-4CBD-9F1B-5EC92BD36C1B}"/>
    <hyperlink ref="G889" r:id="rId227" xr:uid="{DFACF906-707E-4AFA-8FF3-6A235B9BDF6F}"/>
    <hyperlink ref="G891" r:id="rId228" xr:uid="{3685A910-053E-4F7C-AB74-D29DF7ED7301}"/>
    <hyperlink ref="G907" r:id="rId229" xr:uid="{4E07F436-B5E7-4E19-A479-E33D4BC80129}"/>
    <hyperlink ref="G1008" r:id="rId230" xr:uid="{6E60BA54-DC8D-4196-AC6B-135F68083847}"/>
    <hyperlink ref="G1090" r:id="rId231" xr:uid="{C8394023-E85F-4BFA-B179-0CB110AE5769}"/>
    <hyperlink ref="G720" r:id="rId232" xr:uid="{F39EFC34-80E8-4EF3-96E3-A485C8FA7F13}"/>
    <hyperlink ref="G1069" r:id="rId233" xr:uid="{B4890FA5-CDC5-4FE5-A9BE-9BFDDCB4E1BA}"/>
    <hyperlink ref="G698" r:id="rId234" xr:uid="{8BF81EAF-C9F7-457A-8ECA-B33898CB2AFD}"/>
    <hyperlink ref="G501" r:id="rId235" xr:uid="{07F245A4-5774-48EB-AB50-7A891D0D5957}"/>
    <hyperlink ref="G524" r:id="rId236" xr:uid="{6F4689B6-7023-4ED2-A627-CECFE49B5F99}"/>
    <hyperlink ref="G382" r:id="rId237" xr:uid="{3AEB2781-0BC4-431E-8B53-70F1D7F2B8B5}"/>
    <hyperlink ref="G406" r:id="rId238" xr:uid="{06995B77-08A4-44DC-B466-3E5FD0463776}"/>
    <hyperlink ref="G420" r:id="rId239" xr:uid="{A4EFEDED-1E82-45DF-9BF3-5A63C06F50D7}"/>
    <hyperlink ref="G371" r:id="rId240" xr:uid="{952F31B6-EEFA-4544-A266-F3F95FAAEAE0}"/>
    <hyperlink ref="G323" r:id="rId241" xr:uid="{4F3A7C66-57E2-4277-B7F1-E5BF6513A63A}"/>
    <hyperlink ref="G495" r:id="rId242" xr:uid="{E7D21E6C-F622-4C62-9B1D-B8807E712079}"/>
    <hyperlink ref="G533" r:id="rId243" xr:uid="{BED693C0-842B-46DF-A799-0E08DCB6E838}"/>
    <hyperlink ref="G473" r:id="rId244" xr:uid="{D0CAF35B-5C26-4DF7-848E-84E030EDA0D6}"/>
    <hyperlink ref="G368" r:id="rId245" xr:uid="{E7FB3977-E7AE-4F65-B31E-1A84DDF3D26F}"/>
    <hyperlink ref="G439" r:id="rId246" xr:uid="{96906150-48D1-49FE-9D0B-E51266F414AA}"/>
    <hyperlink ref="G452" r:id="rId247" xr:uid="{CC0620EB-4A74-4F3B-97B7-DADCCA582A1D}"/>
    <hyperlink ref="G360" r:id="rId248" xr:uid="{FBC9CFB6-D87D-42B5-BC2F-63BDD308CD65}"/>
    <hyperlink ref="G326" r:id="rId249" xr:uid="{908AB527-FEB9-465E-83F5-2E3D0B16DCB8}"/>
    <hyperlink ref="G506" r:id="rId250" xr:uid="{1AAF20F2-1624-4B8A-B6B0-5EC1F1330ACE}"/>
    <hyperlink ref="G490" r:id="rId251" xr:uid="{A03BD08B-31A2-457B-867D-05D4BFE8A899}"/>
    <hyperlink ref="G482" r:id="rId252" xr:uid="{C96946AA-548C-49C7-A219-6118D898E3BC}"/>
    <hyperlink ref="G340" r:id="rId253" xr:uid="{212D541E-1544-400D-9B02-2AD8214E9722}"/>
    <hyperlink ref="G373" r:id="rId254" xr:uid="{9A9CFCDC-3BBB-4AC1-9711-A6C45FA01E93}"/>
    <hyperlink ref="G520" r:id="rId255" xr:uid="{52982088-8B2A-4AF3-AB4A-EAD44105D626}"/>
    <hyperlink ref="G552" r:id="rId256" xr:uid="{E122185E-E7E1-4B01-87FA-0FE0BC13EC44}"/>
    <hyperlink ref="G388" r:id="rId257" xr:uid="{AE220359-5934-43C4-835B-C9D0F1504119}"/>
    <hyperlink ref="G366" r:id="rId258" xr:uid="{F5A4B410-59A1-4211-A4A2-D0AA93CDD158}"/>
    <hyperlink ref="G385" r:id="rId259" xr:uid="{5F77C483-38AE-409D-8D25-843DA1AE05B3}"/>
    <hyperlink ref="G393" r:id="rId260" xr:uid="{FAA39DCA-2666-4FC5-8C65-9E3D99486C97}"/>
    <hyperlink ref="G454" r:id="rId261" xr:uid="{875E325A-1A46-41D1-A3C9-A66D0289D426}"/>
    <hyperlink ref="G358" r:id="rId262" xr:uid="{EDC91746-C42D-484E-AEBB-BF953A384F88}"/>
    <hyperlink ref="G519" r:id="rId263" xr:uid="{A872AE99-1E20-4EB9-B330-B461898A6044}"/>
    <hyperlink ref="G419" r:id="rId264" xr:uid="{FFE3C858-EE0E-4116-BC36-28ABC1A5D52E}"/>
    <hyperlink ref="G469" r:id="rId265" xr:uid="{79966BC5-B595-4E96-A89E-ABB7DC47F5BE}"/>
    <hyperlink ref="G369" r:id="rId266" xr:uid="{7D4F01F7-3094-47A0-A65C-1037BFC721D5}"/>
    <hyperlink ref="G432" r:id="rId267" xr:uid="{BDC44C50-44D8-4F14-BF6B-F5E1678E8EA1}"/>
    <hyperlink ref="G502" r:id="rId268" xr:uid="{9D7CC1EC-60A3-4111-B0C9-D1B3CBC42625}"/>
    <hyperlink ref="G410" r:id="rId269" xr:uid="{EF86B4CA-E493-4C0B-A14E-26D68CFEBF96}"/>
    <hyperlink ref="G314" r:id="rId270" xr:uid="{B2F8C7AF-4CAD-4739-BB7E-688B5037959C}"/>
    <hyperlink ref="G500" r:id="rId271" xr:uid="{7CE65DE5-5A51-4DF1-A5F8-86348D99BE73}"/>
    <hyperlink ref="G377" r:id="rId272" xr:uid="{F5A38C7D-FDF9-4CAD-A61C-E71D1686760E}"/>
    <hyperlink ref="G470" r:id="rId273" xr:uid="{6B19846B-3FC9-4D7C-80BA-589E16A3A849}"/>
    <hyperlink ref="G400" r:id="rId274" xr:uid="{1E31E2E6-8E82-46B8-90E6-E2130E1A63CC}"/>
    <hyperlink ref="G474" r:id="rId275" xr:uid="{22D394B3-A09B-467D-B2E3-C4A1CD1B90C9}"/>
    <hyperlink ref="G478" r:id="rId276" xr:uid="{948F5F22-8FE8-45F5-9EAE-0D7BCEAFEC42}"/>
    <hyperlink ref="G354" r:id="rId277" xr:uid="{0831FC09-86C9-409A-ADB8-C31AE93376CC}"/>
    <hyperlink ref="G508" r:id="rId278" xr:uid="{F6201E4E-DA4C-4C0A-9F4A-B2CF1123C2CF}"/>
    <hyperlink ref="G345" r:id="rId279" xr:uid="{5F07633E-E0CF-4B36-9AD9-9D255BA987A0}"/>
    <hyperlink ref="G494" r:id="rId280" xr:uid="{E43C645A-3D33-4308-A55C-F2E12AD6B095}"/>
    <hyperlink ref="G431" r:id="rId281" xr:uid="{16495863-9EFB-4D2F-AC11-170FFA7A2927}"/>
    <hyperlink ref="G543" r:id="rId282" xr:uid="{10323FC5-6E66-4B8A-8BBC-65D91D1EB4B3}"/>
    <hyperlink ref="G317" r:id="rId283" display="danielaariasbermudez@gmail.com" xr:uid="{4B4AF7A5-5D9B-4662-B05B-6DB81C6285DA}"/>
    <hyperlink ref="G516" r:id="rId284" xr:uid="{82996B6A-6E5E-4385-8488-93C77B81F382}"/>
    <hyperlink ref="G333" r:id="rId285" xr:uid="{09B86899-5DFC-4D40-8F18-BDBC60A5E985}"/>
    <hyperlink ref="G346" r:id="rId286" xr:uid="{EBE3B07F-71FF-4EB6-BEF0-5217173625B9}"/>
    <hyperlink ref="G512" r:id="rId287" xr:uid="{63FDD107-32A5-4FB0-BE6D-DD06798705F3}"/>
    <hyperlink ref="G387" r:id="rId288" display="gcarlosarturo24@gmail.com - " xr:uid="{DCA05382-3792-4CB5-A4FB-D2ED17F6DD10}"/>
    <hyperlink ref="G328" r:id="rId289" xr:uid="{8F54BA02-D3BE-4B32-BD2E-DB43818E8F47}"/>
    <hyperlink ref="G347" r:id="rId290" xr:uid="{F1A07B50-32E7-458E-A195-018C5224291D}"/>
    <hyperlink ref="G374" r:id="rId291" xr:uid="{3CE5A7C2-A0C9-4FF6-9902-95E5C5B0D8EA}"/>
    <hyperlink ref="G372" r:id="rId292" xr:uid="{76925726-9EDC-49EB-AE7E-4AEB1CC11541}"/>
    <hyperlink ref="G449" r:id="rId293" xr:uid="{4D341CF7-AD13-4FDB-AB6A-0877332F4D4A}"/>
    <hyperlink ref="G296" r:id="rId294" xr:uid="{2C82A25F-27FE-4EC3-B72B-8ECE034AF791}"/>
    <hyperlink ref="G295" r:id="rId295" xr:uid="{8631F382-E134-4400-BF28-1A702F68F38F}"/>
    <hyperlink ref="G286" r:id="rId296" xr:uid="{08749BED-7A19-4FF0-B37D-EFEAFA55B6F2}"/>
  </hyperlinks>
  <pageMargins left="1.299212598425197" right="0.70866141732283472" top="0.74803149606299213" bottom="0.74803149606299213" header="0.31496062992125984" footer="0.31496062992125984"/>
  <pageSetup paperSize="5" scale="29" fitToHeight="30" orientation="landscape" r:id="rId297"/>
  <drawing r:id="rId29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347C9-0473-461C-A5D4-78F2B883745C}">
  <dimension ref="A1:C11"/>
  <sheetViews>
    <sheetView workbookViewId="0">
      <selection activeCell="F19" sqref="F19"/>
    </sheetView>
  </sheetViews>
  <sheetFormatPr baseColWidth="10" defaultRowHeight="15" x14ac:dyDescent="0.25"/>
  <sheetData>
    <row r="1" spans="1:3" x14ac:dyDescent="0.25">
      <c r="A1" t="s">
        <v>1786</v>
      </c>
      <c r="B1" t="s">
        <v>1787</v>
      </c>
      <c r="C1" t="s">
        <v>1788</v>
      </c>
    </row>
    <row r="2" spans="1:3" x14ac:dyDescent="0.25">
      <c r="A2">
        <v>2015</v>
      </c>
      <c r="B2">
        <v>6.77</v>
      </c>
      <c r="C2" cm="1">
        <f t="array" ref="C2">IF(A2=2024,1,PRODUCT(1+B3:INDEX($B:$B,MATCH(2024,$A:$A,0))/100))</f>
        <v>1.6453591047616716</v>
      </c>
    </row>
    <row r="3" spans="1:3" x14ac:dyDescent="0.25">
      <c r="A3">
        <v>2016</v>
      </c>
      <c r="B3">
        <v>5.75</v>
      </c>
      <c r="C3" cm="1">
        <f t="array" ref="C3">IF(A3=2024,1,PRODUCT(1+B4:INDEX($B:$B,MATCH(2024,$A:$A,0))/100))</f>
        <v>1.5558951345264032</v>
      </c>
    </row>
    <row r="4" spans="1:3" x14ac:dyDescent="0.25">
      <c r="A4">
        <v>2017</v>
      </c>
      <c r="B4">
        <v>4.09</v>
      </c>
      <c r="C4" cm="1">
        <f t="array" ref="C4">IF(A4=2024,1,PRODUCT(1+B5:INDEX($B:$B,MATCH(2024,$A:$A,0))/100))</f>
        <v>1.4947594721168254</v>
      </c>
    </row>
    <row r="5" spans="1:3" x14ac:dyDescent="0.25">
      <c r="A5">
        <v>2018</v>
      </c>
      <c r="B5">
        <v>3.18</v>
      </c>
      <c r="C5" cm="1">
        <f t="array" ref="C5">IF(A5=2024,1,PRODUCT(1+B6:INDEX($B:$B,MATCH(2024,$A:$A,0))/100))</f>
        <v>1.448691095286708</v>
      </c>
    </row>
    <row r="6" spans="1:3" x14ac:dyDescent="0.25">
      <c r="A6">
        <v>2019</v>
      </c>
      <c r="B6">
        <v>3.8</v>
      </c>
      <c r="C6" cm="1">
        <f t="array" ref="C6">IF(A6=2024,1,PRODUCT(1+B7:INDEX($B:$B,MATCH(2024,$A:$A,0))/100))</f>
        <v>1.3956561611625315</v>
      </c>
    </row>
    <row r="7" spans="1:3" x14ac:dyDescent="0.25">
      <c r="A7">
        <v>2020</v>
      </c>
      <c r="B7">
        <v>1.61</v>
      </c>
      <c r="C7" cm="1">
        <f t="array" ref="C7">IF(A7=2024,1,PRODUCT(1+B8:INDEX($B:$B,MATCH(2024,$A:$A,0))/100))</f>
        <v>1.373542132824064</v>
      </c>
    </row>
    <row r="8" spans="1:3" x14ac:dyDescent="0.25">
      <c r="A8">
        <v>2021</v>
      </c>
      <c r="B8">
        <v>5.62</v>
      </c>
      <c r="C8" cm="1">
        <f t="array" ref="C8">IF(A8=2024,1,PRODUCT(1+B9:INDEX($B:$B,MATCH(2024,$A:$A,0))/100))</f>
        <v>1.3004564787200001</v>
      </c>
    </row>
    <row r="9" spans="1:3" x14ac:dyDescent="0.25">
      <c r="A9">
        <v>2022</v>
      </c>
      <c r="B9">
        <v>13.12</v>
      </c>
      <c r="C9" cm="1">
        <f t="array" ref="C9">IF(A9=2024,1,PRODUCT(1+B10:INDEX($B:$B,MATCH(2024,$A:$A,0))/100))</f>
        <v>1.1496256</v>
      </c>
    </row>
    <row r="10" spans="1:3" x14ac:dyDescent="0.25">
      <c r="A10">
        <v>2023</v>
      </c>
      <c r="B10">
        <v>9.2799999999999994</v>
      </c>
      <c r="C10" cm="1">
        <f t="array" ref="C10">IF(A10=2024,1,PRODUCT(1+B11:INDEX($B:$B,MATCH(2024,$A:$A,0))/100))</f>
        <v>1.052</v>
      </c>
    </row>
    <row r="11" spans="1:3" x14ac:dyDescent="0.25">
      <c r="A11">
        <v>2024</v>
      </c>
      <c r="B11">
        <v>5.2</v>
      </c>
      <c r="C11" cm="1">
        <f t="array" ref="C11">IF(A11=2024,1,PRODUCT(1+B12:INDEX($B:$B,MATCH(2024,$A:$A,0))/100))</f>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6555D-A01A-493F-AE08-D8604FF3DA04}">
  <dimension ref="A1:C15"/>
  <sheetViews>
    <sheetView workbookViewId="0">
      <selection activeCell="F29" sqref="F29"/>
    </sheetView>
  </sheetViews>
  <sheetFormatPr baseColWidth="10" defaultRowHeight="15" x14ac:dyDescent="0.25"/>
  <sheetData>
    <row r="1" spans="1:3" ht="45" x14ac:dyDescent="0.25">
      <c r="A1" s="91" t="s">
        <v>1440</v>
      </c>
      <c r="B1" s="91" t="s">
        <v>1442</v>
      </c>
      <c r="C1" s="91" t="s">
        <v>1441</v>
      </c>
    </row>
    <row r="2" spans="1:3" x14ac:dyDescent="0.25">
      <c r="A2" s="89">
        <v>2015</v>
      </c>
      <c r="B2" s="89">
        <v>6.77</v>
      </c>
      <c r="C2" s="89" cm="1">
        <f t="array" ref="C2">IF(A2=2024,1,PRODUCT(1+$B3:INDEX($B:$B,MATCH(2024,$A:$A,0))/100))</f>
        <v>1.6453591047616716</v>
      </c>
    </row>
    <row r="3" spans="1:3" x14ac:dyDescent="0.25">
      <c r="A3" s="89">
        <v>2016</v>
      </c>
      <c r="B3" s="89">
        <v>5.75</v>
      </c>
      <c r="C3" s="89" cm="1">
        <f t="array" ref="C3">IF(A3=2024,1,PRODUCT(1+$B4:INDEX($B:$B,MATCH(2024,$A:$A,0))/100))</f>
        <v>1.5558951345264032</v>
      </c>
    </row>
    <row r="4" spans="1:3" x14ac:dyDescent="0.25">
      <c r="A4" s="89">
        <v>2017</v>
      </c>
      <c r="B4" s="89">
        <v>4.09</v>
      </c>
      <c r="C4" s="89" cm="1">
        <f t="array" ref="C4">IF(A4=2024,1,PRODUCT(1+$B5:INDEX($B:$B,MATCH(2024,$A:$A,0))/100))</f>
        <v>1.4947594721168254</v>
      </c>
    </row>
    <row r="5" spans="1:3" x14ac:dyDescent="0.25">
      <c r="A5" s="89">
        <v>2018</v>
      </c>
      <c r="B5" s="89">
        <v>3.18</v>
      </c>
      <c r="C5" s="89" cm="1">
        <f t="array" ref="C5">IF(A5=2024,1,PRODUCT(1+$B6:INDEX($B:$B,MATCH(2024,$A:$A,0))/100))</f>
        <v>1.448691095286708</v>
      </c>
    </row>
    <row r="6" spans="1:3" x14ac:dyDescent="0.25">
      <c r="A6" s="89">
        <v>2019</v>
      </c>
      <c r="B6" s="89">
        <v>3.8</v>
      </c>
      <c r="C6" s="89" cm="1">
        <f t="array" ref="C6">IF(A6=2024,1,PRODUCT(1+$B7:INDEX($B:$B,MATCH(2024,$A:$A,0))/100))</f>
        <v>1.3956561611625315</v>
      </c>
    </row>
    <row r="7" spans="1:3" x14ac:dyDescent="0.25">
      <c r="A7" s="89">
        <v>2020</v>
      </c>
      <c r="B7" s="89">
        <v>1.61</v>
      </c>
      <c r="C7" s="89" cm="1">
        <f t="array" ref="C7">IF(A7=2024,1,PRODUCT(1+$B8:INDEX($B:$B,MATCH(2024,$A:$A,0))/100))</f>
        <v>1.373542132824064</v>
      </c>
    </row>
    <row r="8" spans="1:3" x14ac:dyDescent="0.25">
      <c r="A8" s="89">
        <v>2021</v>
      </c>
      <c r="B8" s="89">
        <v>5.62</v>
      </c>
      <c r="C8" s="89" cm="1">
        <f t="array" ref="C8">IF(A8=2024,1,PRODUCT(1+$B9:INDEX($B:$B,MATCH(2024,$A:$A,0))/100))</f>
        <v>1.3004564787200001</v>
      </c>
    </row>
    <row r="9" spans="1:3" x14ac:dyDescent="0.25">
      <c r="A9" s="89">
        <v>2022</v>
      </c>
      <c r="B9" s="89">
        <v>13.12</v>
      </c>
      <c r="C9" s="89" cm="1">
        <f t="array" ref="C9">IF(A9=2024,1,PRODUCT(1+$B10:INDEX($B:$B,MATCH(2024,$A:$A,0))/100))</f>
        <v>1.1496256</v>
      </c>
    </row>
    <row r="10" spans="1:3" x14ac:dyDescent="0.25">
      <c r="A10" s="89">
        <v>2023</v>
      </c>
      <c r="B10" s="89">
        <v>9.2799999999999994</v>
      </c>
      <c r="C10" s="89" cm="1">
        <f t="array" ref="C10">IF(A10=2024,1,PRODUCT(1+$B11:INDEX($B:$B,MATCH(2024,$A:$A,0))/100))</f>
        <v>1.052</v>
      </c>
    </row>
    <row r="11" spans="1:3" x14ac:dyDescent="0.25">
      <c r="A11" s="89">
        <v>2024</v>
      </c>
      <c r="B11" s="89">
        <v>5.2</v>
      </c>
      <c r="C11" s="89" cm="1">
        <f t="array" ref="C11">IF(A11=2024,1,PRODUCT(1+$B12:INDEX($B:$B,MATCH(2024,$A:$A,0))/100))</f>
        <v>1</v>
      </c>
    </row>
    <row r="12" spans="1:3" x14ac:dyDescent="0.25">
      <c r="A12" s="89"/>
      <c r="B12" s="89"/>
      <c r="C12" s="89"/>
    </row>
    <row r="13" spans="1:3" x14ac:dyDescent="0.25">
      <c r="A13" s="89"/>
      <c r="B13" s="89"/>
    </row>
    <row r="14" spans="1:3" x14ac:dyDescent="0.25">
      <c r="A14" s="89"/>
      <c r="B14" s="89"/>
    </row>
    <row r="15" spans="1:3" x14ac:dyDescent="0.25">
      <c r="A15" s="89"/>
      <c r="B15" s="8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10 JUNIO 2024</vt:lpstr>
      <vt:lpstr>CAL Y GRA</vt:lpstr>
      <vt:lpstr>VOTOS def</vt:lpstr>
      <vt:lpstr>IPC_2024</vt:lpstr>
      <vt:lpstr>IPC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Pereira</dc:creator>
  <cp:lastModifiedBy>Flor Mariana Henao Beltran</cp:lastModifiedBy>
  <cp:lastPrinted>2025-09-23T20:50:14Z</cp:lastPrinted>
  <dcterms:created xsi:type="dcterms:W3CDTF">2024-09-16T02:02:08Z</dcterms:created>
  <dcterms:modified xsi:type="dcterms:W3CDTF">2026-05-04T07:50:20Z</dcterms:modified>
</cp:coreProperties>
</file>